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'стр.1'!$A$1:$P$94</definedName>
  </definedNames>
  <calcPr fullCalcOnLoad="1"/>
</workbook>
</file>

<file path=xl/comments1.xml><?xml version="1.0" encoding="utf-8"?>
<comments xmlns="http://schemas.openxmlformats.org/spreadsheetml/2006/main">
  <authors>
    <author>g.ilyuschenko</author>
  </authors>
  <commentList>
    <comment ref="H82" authorId="0">
      <text>
        <r>
          <rPr>
            <b/>
            <sz val="9"/>
            <rFont val="Tahoma"/>
            <family val="2"/>
          </rPr>
          <t>g.ilyuschenko:</t>
        </r>
        <r>
          <rPr>
            <sz val="9"/>
            <rFont val="Tahoma"/>
            <family val="2"/>
          </rPr>
          <t xml:space="preserve">
Дз на конец счет 01.01 минус Кз на конец счет 02.01 
В греппу из списка Электросетьсервис</t>
        </r>
      </text>
    </comment>
  </commentList>
</comments>
</file>

<file path=xl/sharedStrings.xml><?xml version="1.0" encoding="utf-8"?>
<sst xmlns="http://schemas.openxmlformats.org/spreadsheetml/2006/main" count="263" uniqueCount="144">
  <si>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</si>
  <si>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</si>
  <si>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</si>
  <si>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</si>
  <si>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</si>
  <si>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</si>
  <si>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</si>
  <si>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</si>
  <si>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</si>
  <si>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</si>
  <si>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</si>
  <si>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</si>
  <si>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</si>
  <si>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</si>
  <si>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</si>
  <si>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Годовая, Квартальная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</si>
  <si>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</si>
  <si>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</si>
  <si>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</si>
  <si>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</si>
  <si>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</si>
  <si>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</si>
  <si>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</si>
  <si>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</si>
  <si>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</si>
  <si>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</si>
  <si>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</si>
  <si>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</si>
  <si>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</si>
  <si>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</si>
  <si>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</si>
  <si>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</si>
  <si>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</si>
  <si>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</si>
  <si>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</si>
  <si>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</si>
  <si>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</si>
  <si>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</si>
  <si>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</si>
  <si>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</si>
  <si>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</si>
  <si>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</si>
  <si>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</si>
  <si>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</si>
  <si>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</si>
  <si>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</si>
  <si>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</si>
  <si>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</si>
  <si>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</si>
  <si>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</si>
  <si>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</si>
  <si>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</si>
  <si>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</si>
  <si>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</si>
  <si>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</si>
  <si>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</si>
  <si>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</si>
  <si>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</si>
  <si>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(подпись)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</si>
  <si>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</si>
  <si>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</si>
  <si>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</si>
  <si>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</si>
  <si>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</si>
  <si>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</si>
  <si>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</si>
  <si>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</si>
  <si>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</si>
  <si>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</si>
  <si>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</si>
  <si>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</si>
  <si>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</si>
  <si>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</si>
  <si>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</si>
  <si>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</si>
  <si>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</si>
  <si>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</si>
  <si>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</si>
  <si>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</si>
  <si>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</si>
  <si>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</si>
  <si>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</si>
  <si>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</si>
  <si>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</si>
  <si>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</si>
  <si>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</si>
  <si>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</si>
  <si>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</si>
  <si>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</si>
  <si>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</si>
  <si>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</si>
  <si>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</si>
  <si>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</si>
  <si>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</si>
  <si>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</si>
  <si>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</si>
  <si>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</si>
  <si>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</si>
  <si>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</si>
  <si>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</si>
  <si>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</si>
  <si>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</si>
  <si>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</si>
  <si>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</si>
  <si>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</si>
  <si>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</si>
  <si>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</si>
  <si>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</si>
  <si>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</si>
  <si>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</si>
  <si>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</si>
  <si>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</si>
  <si>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</si>
  <si>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</si>
  <si>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</si>
  <si>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</si>
  <si>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</si>
  <si>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</si>
  <si>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</si>
  <si>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</si>
  <si>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</si>
  <si>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</si>
  <si>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</si>
  <si>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</si>
  <si>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</si>
  <si>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</si>
  <si>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АО "Амурские коммунальные системы"</t>
  </si>
  <si>
    <t>г.Благовещенск, ул.Мухина,73</t>
  </si>
  <si>
    <t>Амурская область</t>
  </si>
  <si>
    <t>2801091892</t>
  </si>
  <si>
    <t>Передача
по распредели-тельным сетям</t>
  </si>
  <si>
    <t>Техноло-гическое присоединение</t>
  </si>
  <si>
    <t>По состоянию на конец отчетного периода,
всего по предприятию</t>
  </si>
  <si>
    <t>Передача
по распределительным сетям</t>
  </si>
  <si>
    <t>Передача
и технологиче-кое присоеди-нение</t>
  </si>
  <si>
    <t>Прочие виды деятельности</t>
  </si>
  <si>
    <t>Передача
и технологичес-кое присоединение</t>
  </si>
  <si>
    <t>Технологическое присоединение</t>
  </si>
  <si>
    <t>Передача
и технологическое присоединение</t>
  </si>
  <si>
    <t>Директор по экономике и финансам</t>
  </si>
  <si>
    <t>Главный управляющие директор</t>
  </si>
  <si>
    <t>Куликовский К.А.</t>
  </si>
  <si>
    <t>Колмогорова М.А.</t>
  </si>
  <si>
    <t>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</si>
</sst>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36"/>
      <name val="Times New Roman"/>
      <family val="1"/>
    </font>
    <font>
      <sz val="6"/>
      <color indexed="30"/>
      <name val="Times New Roman"/>
      <family val="1"/>
    </font>
    <font>
      <b/>
      <sz val="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7030A0"/>
      <name val="Times New Roman"/>
      <family val="1"/>
    </font>
    <font>
      <sz val="6"/>
      <color rgb="FF0070C0"/>
      <name val="Times New Roman"/>
      <family val="1"/>
    </font>
    <font>
      <b/>
      <sz val="6"/>
      <color rgb="FF0070C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wrapText="1" indent="2"/>
    </xf>
    <xf numFmtId="0" fontId="3" fillId="0" borderId="10" xfId="0" applyNumberFormat="1" applyFont="1" applyBorder="1" applyAlignment="1">
      <alignment horizontal="left" wrapText="1" indent="1"/>
    </xf>
    <xf numFmtId="0" fontId="3" fillId="0" borderId="10" xfId="0" applyNumberFormat="1" applyFont="1" applyBorder="1" applyAlignment="1">
      <alignment horizontal="left" wrapText="1" indent="3"/>
    </xf>
    <xf numFmtId="0" fontId="3" fillId="0" borderId="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wrapText="1"/>
    </xf>
    <xf numFmtId="0" fontId="6" fillId="0" borderId="11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top" wrapText="1"/>
    </xf>
    <xf numFmtId="176" fontId="3" fillId="0" borderId="10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left" vertical="center"/>
    </xf>
    <xf numFmtId="171" fontId="3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0" fontId="2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176" fontId="48" fillId="0" borderId="10" xfId="0" applyNumberFormat="1" applyFont="1" applyBorder="1" applyAlignment="1">
      <alignment vertical="center"/>
    </xf>
    <xf numFmtId="0" fontId="48" fillId="0" borderId="10" xfId="0" applyNumberFormat="1" applyFont="1" applyBorder="1" applyAlignment="1">
      <alignment vertical="center"/>
    </xf>
    <xf numFmtId="176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Border="1" applyAlignment="1">
      <alignment wrapText="1"/>
    </xf>
    <xf numFmtId="49" fontId="48" fillId="0" borderId="10" xfId="0" applyNumberFormat="1" applyFont="1" applyBorder="1" applyAlignment="1">
      <alignment vertical="center"/>
    </xf>
    <xf numFmtId="176" fontId="49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vertical="center"/>
    </xf>
    <xf numFmtId="176" fontId="49" fillId="0" borderId="10" xfId="0" applyNumberFormat="1" applyFont="1" applyBorder="1" applyAlignment="1">
      <alignment vertical="center"/>
    </xf>
    <xf numFmtId="0" fontId="50" fillId="0" borderId="1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173" fontId="3" fillId="0" borderId="0" xfId="0" applyNumberFormat="1" applyFont="1" applyBorder="1" applyAlignment="1">
      <alignment horizontal="left" vertical="center"/>
    </xf>
    <xf numFmtId="176" fontId="49" fillId="0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left"/>
    </xf>
    <xf numFmtId="171" fontId="49" fillId="0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vertical="center"/>
    </xf>
    <xf numFmtId="3" fontId="49" fillId="0" borderId="10" xfId="0" applyNumberFormat="1" applyFont="1" applyBorder="1" applyAlignment="1">
      <alignment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171" fontId="3" fillId="33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9&#1075;.%20&#1090;&#1072;&#1088;&#1080;&#1092;&#1099;\&#1069;&#1083;&#1077;&#1082;&#1090;&#1088;&#1086;\&#1056;&#1072;&#1089;&#1082;&#1088;&#1099;&#1090;&#1080;&#1077;%20&#1080;&#1085;&#1092;&#1086;&#1088;&#1084;&#1072;&#1094;&#1080;&#1080;\2018\&#1047;&#1072;&#1087;&#1088;&#1086;&#1089;%2024.09.2018\&#1040;&#1050;&#1057;_&#1060;&#1086;&#1088;&#1084;&#1072;%201.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44;&#1044;&#1057;,%20&#1041;&#1044;&#1056;%20&#1080;%20&#1055;&#1041;%202018%20&#1075;&#1086;&#1076;\2.%20&#1054;&#1090;&#1095;&#1077;&#1090;&#1085;&#1099;&#1077;%20&#1092;&#1086;&#1088;&#1084;&#1072;&#1090;&#1099;%20&#1045;&#1041;&#1055;%202018\&#1056;&#1057;&#1041;&#1059;\&#1040;&#1050;&#1057;_&#1056;&#1057;&#1041;&#1059;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20&#1075;.%20&#1090;&#1072;&#1088;&#1080;&#1092;&#1099;\&#1101;&#1083;&#1077;&#1082;&#1090;&#1088;&#1086;%202020-2024\&#1050;&#1072;&#1083;&#1100;&#1082;&#1091;&#1083;&#1103;&#1094;&#1080;&#1103;%20&#1087;&#1086;%20&#1087;&#1077;&#1088;&#1077;&#1076;&#1072;&#1095;&#1077;%20&#1069;&#1069;%20&#1085;&#1072;%202020-2024&#107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4;&#1072;&#1073;&#1083;&#1086;&#1085;&#1099;%20&#1076;&#1083;&#1103;%20&#1086;&#1090;&#1095;&#1077;&#1090;&#1086;&#1074;%20&#1087;&#1086;%20&#1045;&#1048;&#1040;&#1057;\2018\&#1042;&#1080;&#1085;&#1086;&#1075;&#1088;&#1072;&#1076;&#1086;&#1074;&#1072;\46EP.STX(v1.0)%20&#1075;&#1086;&#1076;%202018.xlsb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7D6F~1.IGN\AppData\Local\Temp\notesFD42E6\&#1040;&#1050;&#1057;_&#1060;&#1086;&#1088;&#1084;&#1072;%201.3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ЭФ-2018"/>
      <sheetName val="ЭФ-2018_электроэнергия передача"/>
      <sheetName val="ЭФ-2018_теплоснабжение сбыт"/>
      <sheetName val="ЭФ-2018_холодное водоснабжение"/>
      <sheetName val="ЭФ-2018_водоотведение"/>
      <sheetName val="ЭФ-2018_плата за подключение"/>
      <sheetName val="ЭФ-2018_ТП электро"/>
      <sheetName val="ЭФ-2018_ТП вода"/>
      <sheetName val="ЭФ-2018 ТП стоки"/>
      <sheetName val="ЭФ-2018_прочие услуги"/>
      <sheetName val="ЭФ-2018_прочие ком услуги"/>
      <sheetName val="ЭФ-2017_проч ком услуги электро"/>
      <sheetName val="ЭФ-2017_проч ком услуги тепло"/>
      <sheetName val="ЭФ-2017_проч ком услуги вода"/>
      <sheetName val="ЭФ-2017_проч ком услуги стоки"/>
      <sheetName val="ЭФ-2017_прочие неком услуги"/>
      <sheetName val="ЭФ-10_ОПР (АКС)"/>
      <sheetName val="ЭФ-10_ОПР (электро)"/>
      <sheetName val="ЭФ-10_ОПР (тепло)"/>
      <sheetName val="ЭФ-10_ОПР (вода)"/>
      <sheetName val="ЭФ-10_ОПР (стоки)"/>
      <sheetName val="ЭФ-10_ОПР (ТП электро)"/>
      <sheetName val="ЭФ-10_ОПР (проч услуги электро)"/>
      <sheetName val="ЭФ-10_АУР (АКС)"/>
      <sheetName val="ЭФ-10_АУР (ИД)"/>
      <sheetName val="ЭФ-10_АУР (электро)"/>
      <sheetName val="ЭФ-10_АУР (тепло)"/>
      <sheetName val="ЭФ-10_АУР (вода)"/>
      <sheetName val="ЭФ-10_АУР (стоки)"/>
      <sheetName val="ЭФ-10_АУР (ТП электро)"/>
      <sheetName val="ЭФ-10_АУР (аренда)"/>
      <sheetName val="ЭФ-10_Сбыт (АКС)"/>
      <sheetName val="ЭФ-10_Сбыт (тепло)"/>
      <sheetName val="ЭФ-10_Сбыт (вода)"/>
      <sheetName val="ЭФ-10_Сбыт (стоки)"/>
      <sheetName val="Сальдо ДиР электро"/>
      <sheetName val="Сальдо ДиР тепло"/>
      <sheetName val="Сальдо ДиР вода"/>
      <sheetName val="Сальдо ДиР стоки"/>
      <sheetName val="Сальдо ДиР ВиВ"/>
      <sheetName val="Сальдо ДиР ТП электро"/>
      <sheetName val="Сальдо ДиР ТП вода"/>
      <sheetName val="Сальдо ДиР ТП стоки"/>
      <sheetName val="Сальдо ДиР аренда"/>
      <sheetName val="Сальдо ДиР выполнение работ"/>
      <sheetName val="Сальдо ДиР проч АЭСС"/>
      <sheetName val="Сальдо ДиР проч АТС"/>
      <sheetName val="Сальдо ДиР проч ВОДА"/>
      <sheetName val="Сальдо ДиР проч СТОКИ"/>
      <sheetName val="Сальдо ДиР итого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ВВ на мощность"/>
      <sheetName val="выпадающие от ТП"/>
      <sheetName val="аренда"/>
      <sheetName val="Приложение 1.1"/>
      <sheetName val="приложение 1.2"/>
      <sheetName val="корр-ка по цене ДЭК сверх 18"/>
      <sheetName val="кор-ка по цене ДЭК в пред 18"/>
      <sheetName val="потери ДЭК 18 "/>
      <sheetName val="Форма 3.1 2018 пл"/>
      <sheetName val="3.1 2019"/>
      <sheetName val="корр-ка по цене покуп в пред17"/>
      <sheetName val="корр-ка по цене покуп сверх17"/>
      <sheetName val="потери ДЭК 17"/>
      <sheetName val="электро 2016"/>
      <sheetName val="электро 2017"/>
      <sheetName val="электро 2018"/>
      <sheetName val="расчет тарифа 19"/>
      <sheetName val="2019"/>
      <sheetName val="выручка"/>
      <sheetName val="Форма 3.1 2017"/>
      <sheetName val="Потер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tabSelected="1" view="pageBreakPreview" zoomScale="130" zoomScaleSheetLayoutView="130" zoomScalePageLayoutView="0" workbookViewId="0" topLeftCell="A58">
      <selection activeCell="K18" sqref="K18:K19"/>
    </sheetView>
  </sheetViews>
  <sheetFormatPr defaultColWidth="0.875" defaultRowHeight="12.75"/>
  <cols>
    <col min="1" max="1" width="30.00390625" style="1" customWidth="1"/>
    <col min="2" max="2" width="7.00390625" style="1" customWidth="1"/>
    <col min="3" max="3" width="4.125" style="1" customWidth="1"/>
    <col min="4" max="7" width="9.375" style="1" customWidth="1"/>
    <col min="8" max="8" width="10.75390625" style="1" customWidth="1"/>
    <col min="9" max="13" width="9.375" style="1" customWidth="1"/>
    <col min="14" max="14" width="10.00390625" style="1" customWidth="1"/>
    <col min="15" max="15" width="9.375" style="1" customWidth="1"/>
    <col min="16" max="16" width="14.25390625" style="1" customWidth="1"/>
    <col min="17" max="17" width="10.375" style="1" customWidth="1"/>
    <col min="18" max="18" width="12.00390625" style="1" customWidth="1"/>
    <col min="19" max="19" width="8.25390625" style="1" customWidth="1"/>
    <col min="20" max="21" width="6.875" style="1" customWidth="1"/>
    <col min="22" max="22" width="7.75390625" style="1" customWidth="1"/>
    <col min="23" max="16384" width="0.875" style="1" customWidth="1"/>
  </cols>
  <sheetData>
    <row r="1" s="8" customFormat="1" ht="9.75">
      <c r="P1" s="8" t="s">
        <v>60</v>
      </c>
    </row>
    <row r="2" s="3" customFormat="1" ht="3.75" customHeight="1"/>
    <row r="3" spans="1:16" s="4" customFormat="1" ht="10.5">
      <c r="A3" s="80" t="s">
        <v>64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s="4" customFormat="1" ht="10.5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="3" customFormat="1" ht="6" customHeight="1"/>
    <row r="6" spans="1:2" s="2" customFormat="1" ht="8.25">
      <c r="A6" s="2" t="s">
        <v>9</v>
      </c>
      <c r="B6" s="2" t="s">
        <v>108</v>
      </c>
    </row>
    <row r="7" s="2" customFormat="1" ht="8.25">
      <c r="B7" s="2" t="s">
        <v>65</v>
      </c>
    </row>
    <row r="8" spans="1:2" s="2" customFormat="1" ht="8.25">
      <c r="A8" s="2" t="s">
        <v>10</v>
      </c>
      <c r="B8" s="2" t="s">
        <v>15</v>
      </c>
    </row>
    <row r="9" spans="1:16" s="2" customFormat="1" ht="8.25">
      <c r="A9" s="2" t="s">
        <v>61</v>
      </c>
      <c r="B9" s="2" t="s">
        <v>62</v>
      </c>
      <c r="O9" s="6"/>
      <c r="P9" s="6"/>
    </row>
    <row r="10" spans="15:16" s="4" customFormat="1" ht="4.5" customHeight="1">
      <c r="O10" s="7"/>
      <c r="P10" s="7"/>
    </row>
    <row r="11" spans="1:16" s="2" customFormat="1" ht="8.25">
      <c r="A11" s="2" t="s">
        <v>11</v>
      </c>
      <c r="L11" s="81" t="s">
        <v>126</v>
      </c>
      <c r="M11" s="81"/>
      <c r="N11" s="81"/>
      <c r="O11" s="81"/>
      <c r="P11" s="81"/>
    </row>
    <row r="12" spans="1:16" s="2" customFormat="1" ht="8.25">
      <c r="A12" s="2" t="s">
        <v>12</v>
      </c>
      <c r="L12" s="82" t="s">
        <v>129</v>
      </c>
      <c r="M12" s="82"/>
      <c r="N12" s="82"/>
      <c r="O12" s="82"/>
      <c r="P12" s="82"/>
    </row>
    <row r="13" spans="1:16" s="2" customFormat="1" ht="8.25">
      <c r="A13" s="2" t="s">
        <v>13</v>
      </c>
      <c r="L13" s="82" t="s">
        <v>127</v>
      </c>
      <c r="M13" s="82"/>
      <c r="N13" s="82"/>
      <c r="O13" s="82"/>
      <c r="P13" s="82"/>
    </row>
    <row r="14" spans="1:16" s="2" customFormat="1" ht="8.25">
      <c r="A14" s="2" t="s">
        <v>63</v>
      </c>
      <c r="L14" s="82" t="s">
        <v>128</v>
      </c>
      <c r="M14" s="82"/>
      <c r="N14" s="82"/>
      <c r="O14" s="82"/>
      <c r="P14" s="82"/>
    </row>
    <row r="15" spans="1:16" s="2" customFormat="1" ht="8.25">
      <c r="A15" s="2" t="s">
        <v>14</v>
      </c>
      <c r="L15" s="82" t="s">
        <v>143</v>
      </c>
      <c r="M15" s="82"/>
      <c r="N15" s="82"/>
      <c r="O15" s="82"/>
      <c r="P15" s="82"/>
    </row>
    <row r="16" spans="4:16" s="2" customFormat="1" ht="8.25">
      <c r="D16" s="57"/>
      <c r="F16" s="61"/>
      <c r="L16" s="6"/>
      <c r="M16" s="6"/>
      <c r="N16" s="6"/>
      <c r="O16" s="6"/>
      <c r="P16" s="6"/>
    </row>
    <row r="17" s="2" customFormat="1" ht="7.5" customHeight="1">
      <c r="D17" s="57"/>
    </row>
    <row r="18" spans="1:16" s="9" customFormat="1" ht="9" customHeight="1">
      <c r="A18" s="77" t="s">
        <v>0</v>
      </c>
      <c r="B18" s="77" t="s">
        <v>1</v>
      </c>
      <c r="C18" s="77" t="s">
        <v>2</v>
      </c>
      <c r="D18" s="77" t="s">
        <v>3</v>
      </c>
      <c r="E18" s="77" t="s">
        <v>121</v>
      </c>
      <c r="F18" s="72" t="s">
        <v>117</v>
      </c>
      <c r="G18" s="73"/>
      <c r="H18" s="73"/>
      <c r="I18" s="74"/>
      <c r="J18" s="77" t="s">
        <v>66</v>
      </c>
      <c r="K18" s="77" t="s">
        <v>120</v>
      </c>
      <c r="L18" s="72" t="s">
        <v>118</v>
      </c>
      <c r="M18" s="73"/>
      <c r="N18" s="73"/>
      <c r="O18" s="74"/>
      <c r="P18" s="75" t="s">
        <v>106</v>
      </c>
    </row>
    <row r="19" spans="1:16" s="9" customFormat="1" ht="72" customHeight="1">
      <c r="A19" s="78"/>
      <c r="B19" s="78"/>
      <c r="C19" s="78"/>
      <c r="D19" s="78"/>
      <c r="E19" s="78"/>
      <c r="F19" s="31" t="s">
        <v>130</v>
      </c>
      <c r="G19" s="31" t="s">
        <v>131</v>
      </c>
      <c r="H19" s="31" t="s">
        <v>138</v>
      </c>
      <c r="I19" s="31" t="s">
        <v>119</v>
      </c>
      <c r="J19" s="78"/>
      <c r="K19" s="78"/>
      <c r="L19" s="31" t="s">
        <v>133</v>
      </c>
      <c r="M19" s="31" t="s">
        <v>137</v>
      </c>
      <c r="N19" s="31" t="s">
        <v>138</v>
      </c>
      <c r="O19" s="31" t="s">
        <v>119</v>
      </c>
      <c r="P19" s="76"/>
    </row>
    <row r="20" spans="1:16" s="10" customFormat="1" ht="18.75" customHeight="1">
      <c r="A20" s="20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G20" s="20">
        <v>7</v>
      </c>
      <c r="H20" s="27" t="s">
        <v>112</v>
      </c>
      <c r="I20" s="20">
        <v>9</v>
      </c>
      <c r="J20" s="20">
        <v>10</v>
      </c>
      <c r="K20" s="20">
        <v>11</v>
      </c>
      <c r="L20" s="20">
        <v>12</v>
      </c>
      <c r="M20" s="20">
        <v>13</v>
      </c>
      <c r="N20" s="27" t="s">
        <v>67</v>
      </c>
      <c r="O20" s="20">
        <v>15</v>
      </c>
      <c r="P20" s="20">
        <v>16</v>
      </c>
    </row>
    <row r="21" spans="1:19" s="5" customFormat="1" ht="31.5" customHeight="1">
      <c r="A21" s="21" t="s">
        <v>68</v>
      </c>
      <c r="B21" s="24" t="s">
        <v>4</v>
      </c>
      <c r="C21" s="25" t="s">
        <v>5</v>
      </c>
      <c r="D21" s="45">
        <f>D22+D30+D35+D43+D44+D45+D48+D49+D50</f>
        <v>3720773.7563999994</v>
      </c>
      <c r="E21" s="45">
        <f aca="true" t="shared" si="0" ref="E21:P21">E22+E30+E35+E43+E44+E45+E48+E49+E50</f>
        <v>0</v>
      </c>
      <c r="F21" s="45">
        <f>F22+F30+F35+F43+F44+F45+F48+F49+F50</f>
        <v>560412.4231</v>
      </c>
      <c r="G21" s="47">
        <f t="shared" si="0"/>
        <v>6475.89438</v>
      </c>
      <c r="H21" s="45">
        <f t="shared" si="0"/>
        <v>566888.31748</v>
      </c>
      <c r="I21" s="45">
        <f t="shared" si="0"/>
        <v>3153885.4389199996</v>
      </c>
      <c r="J21" s="54">
        <f t="shared" si="0"/>
        <v>3818107.1097800005</v>
      </c>
      <c r="K21" s="53">
        <f t="shared" si="0"/>
        <v>0</v>
      </c>
      <c r="L21" s="54">
        <f t="shared" si="0"/>
        <v>506729.62847</v>
      </c>
      <c r="M21" s="54">
        <f t="shared" si="0"/>
        <v>9146.91693</v>
      </c>
      <c r="N21" s="54">
        <f t="shared" si="0"/>
        <v>515876.54539999994</v>
      </c>
      <c r="O21" s="54">
        <f t="shared" si="0"/>
        <v>3302230.5643800003</v>
      </c>
      <c r="P21" s="53">
        <f t="shared" si="0"/>
        <v>0</v>
      </c>
      <c r="Q21" s="33">
        <f>F21-F24</f>
        <v>252769.15506000008</v>
      </c>
      <c r="R21" s="30">
        <v>252769.15505999996</v>
      </c>
      <c r="S21" s="30">
        <f>Q21-R21</f>
        <v>0</v>
      </c>
    </row>
    <row r="22" spans="1:16" s="5" customFormat="1" ht="12.75" customHeight="1">
      <c r="A22" s="17" t="s">
        <v>69</v>
      </c>
      <c r="B22" s="24" t="s">
        <v>4</v>
      </c>
      <c r="C22" s="25" t="s">
        <v>6</v>
      </c>
      <c r="D22" s="45">
        <f>D23+D24+D29</f>
        <v>592326.0343599999</v>
      </c>
      <c r="E22" s="45">
        <f aca="true" t="shared" si="1" ref="E22:P22">E23+E24+E29</f>
        <v>0</v>
      </c>
      <c r="F22" s="47">
        <f t="shared" si="1"/>
        <v>338921.82131999993</v>
      </c>
      <c r="G22" s="47">
        <f t="shared" si="1"/>
        <v>19.1022</v>
      </c>
      <c r="H22" s="47">
        <f t="shared" si="1"/>
        <v>338940.9235199999</v>
      </c>
      <c r="I22" s="47">
        <f t="shared" si="1"/>
        <v>253385.11084</v>
      </c>
      <c r="J22" s="52">
        <f t="shared" si="1"/>
        <v>529171.73159</v>
      </c>
      <c r="K22" s="53">
        <f t="shared" si="1"/>
        <v>0</v>
      </c>
      <c r="L22" s="52">
        <f t="shared" si="1"/>
        <v>303568.35036000004</v>
      </c>
      <c r="M22" s="52">
        <f t="shared" si="1"/>
        <v>25.77901</v>
      </c>
      <c r="N22" s="52">
        <f t="shared" si="1"/>
        <v>303594.12937000004</v>
      </c>
      <c r="O22" s="52">
        <f t="shared" si="1"/>
        <v>225577.60221999994</v>
      </c>
      <c r="P22" s="53">
        <f t="shared" si="1"/>
        <v>0</v>
      </c>
    </row>
    <row r="23" spans="1:18" s="5" customFormat="1" ht="10.5" customHeight="1">
      <c r="A23" s="16" t="s">
        <v>20</v>
      </c>
      <c r="B23" s="24" t="s">
        <v>4</v>
      </c>
      <c r="C23" s="25" t="s">
        <v>16</v>
      </c>
      <c r="D23" s="28">
        <v>138958.88576</v>
      </c>
      <c r="E23" s="28"/>
      <c r="F23" s="52">
        <v>30457.947050000002</v>
      </c>
      <c r="G23" s="52">
        <v>19.1022</v>
      </c>
      <c r="H23" s="32">
        <f>F23+G23</f>
        <v>30477.049250000004</v>
      </c>
      <c r="I23" s="32">
        <f>D23-H23</f>
        <v>108481.83651</v>
      </c>
      <c r="J23" s="52">
        <v>103764.65680999999</v>
      </c>
      <c r="K23" s="52">
        <v>0</v>
      </c>
      <c r="L23" s="52">
        <v>22652.36967</v>
      </c>
      <c r="M23" s="52">
        <v>25.77901</v>
      </c>
      <c r="N23" s="52">
        <v>22678.14868</v>
      </c>
      <c r="O23" s="52">
        <v>81086.50812999999</v>
      </c>
      <c r="P23" s="53"/>
      <c r="Q23" s="29">
        <v>2018</v>
      </c>
      <c r="R23" s="29">
        <v>2017</v>
      </c>
    </row>
    <row r="24" spans="1:18" s="5" customFormat="1" ht="33.75" customHeight="1">
      <c r="A24" s="16" t="s">
        <v>21</v>
      </c>
      <c r="B24" s="24" t="s">
        <v>4</v>
      </c>
      <c r="C24" s="25" t="s">
        <v>17</v>
      </c>
      <c r="D24" s="28">
        <f>F24</f>
        <v>307643.26803999994</v>
      </c>
      <c r="E24" s="28"/>
      <c r="F24" s="52">
        <v>307643.26803999994</v>
      </c>
      <c r="G24" s="39"/>
      <c r="H24" s="32">
        <f aca="true" t="shared" si="2" ref="H24:H67">F24+G24</f>
        <v>307643.26803999994</v>
      </c>
      <c r="I24" s="32">
        <f aca="true" t="shared" si="3" ref="I24:I67">D24-H24</f>
        <v>0</v>
      </c>
      <c r="J24" s="52">
        <v>279413.17435000004</v>
      </c>
      <c r="K24" s="52">
        <v>0</v>
      </c>
      <c r="L24" s="52">
        <v>279413.17435000004</v>
      </c>
      <c r="M24" s="52">
        <v>0</v>
      </c>
      <c r="N24" s="52">
        <v>279413.17435000004</v>
      </c>
      <c r="O24" s="52">
        <v>0</v>
      </c>
      <c r="P24" s="53"/>
      <c r="Q24" s="29">
        <v>137562.628</v>
      </c>
      <c r="R24" s="29">
        <f>R27+R28</f>
        <v>144956.164</v>
      </c>
    </row>
    <row r="25" spans="1:18" s="5" customFormat="1" ht="8.25" customHeight="1">
      <c r="A25" s="18" t="s">
        <v>70</v>
      </c>
      <c r="B25" s="24" t="s">
        <v>4</v>
      </c>
      <c r="C25" s="25"/>
      <c r="D25" s="28"/>
      <c r="E25" s="28"/>
      <c r="F25" s="32"/>
      <c r="G25" s="39"/>
      <c r="H25" s="32">
        <f t="shared" si="2"/>
        <v>0</v>
      </c>
      <c r="I25" s="32">
        <f t="shared" si="3"/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3"/>
      <c r="Q25" s="29"/>
      <c r="R25" s="29"/>
    </row>
    <row r="26" spans="1:18" s="5" customFormat="1" ht="8.25" customHeight="1">
      <c r="A26" s="18" t="s">
        <v>71</v>
      </c>
      <c r="B26" s="24" t="s">
        <v>4</v>
      </c>
      <c r="C26" s="25"/>
      <c r="D26" s="28"/>
      <c r="E26" s="28"/>
      <c r="F26" s="32"/>
      <c r="G26" s="39"/>
      <c r="H26" s="32">
        <f t="shared" si="2"/>
        <v>0</v>
      </c>
      <c r="I26" s="32">
        <f t="shared" si="3"/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3"/>
      <c r="Q26" s="29"/>
      <c r="R26" s="29"/>
    </row>
    <row r="27" spans="1:18" s="5" customFormat="1" ht="8.25" customHeight="1">
      <c r="A27" s="18" t="s">
        <v>72</v>
      </c>
      <c r="B27" s="24" t="s">
        <v>4</v>
      </c>
      <c r="C27" s="25"/>
      <c r="D27" s="28">
        <f>F27</f>
        <v>78168.75560441254</v>
      </c>
      <c r="E27" s="28"/>
      <c r="F27" s="52">
        <f>Q27*F24/Q24</f>
        <v>78168.75560441254</v>
      </c>
      <c r="G27" s="39"/>
      <c r="H27" s="32">
        <f t="shared" si="2"/>
        <v>78168.75560441254</v>
      </c>
      <c r="I27" s="32">
        <f t="shared" si="3"/>
        <v>0</v>
      </c>
      <c r="J27" s="52">
        <v>67951.23675896596</v>
      </c>
      <c r="K27" s="52">
        <v>0</v>
      </c>
      <c r="L27" s="52">
        <v>67951.23675896596</v>
      </c>
      <c r="M27" s="52">
        <v>0</v>
      </c>
      <c r="N27" s="52">
        <v>67951.23675896596</v>
      </c>
      <c r="O27" s="52">
        <v>0</v>
      </c>
      <c r="P27" s="53"/>
      <c r="Q27" s="29">
        <v>34953.144</v>
      </c>
      <c r="R27" s="29">
        <v>35252.277</v>
      </c>
    </row>
    <row r="28" spans="1:18" s="5" customFormat="1" ht="8.25" customHeight="1">
      <c r="A28" s="18" t="s">
        <v>73</v>
      </c>
      <c r="B28" s="24" t="s">
        <v>4</v>
      </c>
      <c r="C28" s="25"/>
      <c r="D28" s="28">
        <f>F28</f>
        <v>229474.5124355874</v>
      </c>
      <c r="E28" s="28"/>
      <c r="F28" s="52">
        <f>Q28*F24/Q24</f>
        <v>229474.5124355874</v>
      </c>
      <c r="G28" s="39"/>
      <c r="H28" s="32">
        <f t="shared" si="2"/>
        <v>229474.5124355874</v>
      </c>
      <c r="I28" s="32">
        <f t="shared" si="3"/>
        <v>0</v>
      </c>
      <c r="J28" s="52">
        <v>211461.93759103413</v>
      </c>
      <c r="K28" s="52">
        <v>0</v>
      </c>
      <c r="L28" s="52">
        <v>211461.93759103413</v>
      </c>
      <c r="M28" s="52">
        <v>0</v>
      </c>
      <c r="N28" s="52">
        <v>211461.93759103413</v>
      </c>
      <c r="O28" s="52">
        <v>0</v>
      </c>
      <c r="P28" s="53"/>
      <c r="Q28" s="29">
        <v>102609.484</v>
      </c>
      <c r="R28" s="29">
        <v>109703.887</v>
      </c>
    </row>
    <row r="29" spans="1:18" s="5" customFormat="1" ht="16.5" customHeight="1">
      <c r="A29" s="16" t="s">
        <v>22</v>
      </c>
      <c r="B29" s="24" t="s">
        <v>4</v>
      </c>
      <c r="C29" s="25" t="s">
        <v>18</v>
      </c>
      <c r="D29" s="28">
        <v>145723.88056000002</v>
      </c>
      <c r="E29" s="28"/>
      <c r="F29" s="52">
        <v>820.60623</v>
      </c>
      <c r="G29" s="40"/>
      <c r="H29" s="32">
        <f t="shared" si="2"/>
        <v>820.60623</v>
      </c>
      <c r="I29" s="32">
        <f t="shared" si="3"/>
        <v>144903.27433000001</v>
      </c>
      <c r="J29" s="52">
        <v>145993.90042999998</v>
      </c>
      <c r="K29" s="52">
        <v>0</v>
      </c>
      <c r="L29" s="52">
        <v>1502.80634</v>
      </c>
      <c r="M29" s="52">
        <v>0</v>
      </c>
      <c r="N29" s="52">
        <v>1502.80634</v>
      </c>
      <c r="O29" s="52">
        <v>144491.09408999997</v>
      </c>
      <c r="P29" s="53"/>
      <c r="Q29" s="58">
        <f>Q24-Q27-Q28</f>
        <v>0</v>
      </c>
      <c r="R29" s="58">
        <f>R24-R27-R28</f>
        <v>0</v>
      </c>
    </row>
    <row r="30" spans="1:16" s="5" customFormat="1" ht="16.5" customHeight="1">
      <c r="A30" s="17" t="s">
        <v>74</v>
      </c>
      <c r="B30" s="24" t="s">
        <v>4</v>
      </c>
      <c r="C30" s="25" t="s">
        <v>7</v>
      </c>
      <c r="D30" s="45">
        <f>D31+D32+D33+D34</f>
        <v>37329.1705</v>
      </c>
      <c r="E30" s="45">
        <f aca="true" t="shared" si="4" ref="E30:P30">E31+E32+E33+E34</f>
        <v>0</v>
      </c>
      <c r="F30" s="47">
        <f>F31+F32+F33+F34</f>
        <v>8551.372899999998</v>
      </c>
      <c r="G30" s="48">
        <f t="shared" si="4"/>
        <v>0</v>
      </c>
      <c r="H30" s="47">
        <f t="shared" si="4"/>
        <v>8551.372899999998</v>
      </c>
      <c r="I30" s="47">
        <f t="shared" si="4"/>
        <v>28777.797599999998</v>
      </c>
      <c r="J30" s="52">
        <f t="shared" si="4"/>
        <v>25458.788539999998</v>
      </c>
      <c r="K30" s="53">
        <f t="shared" si="4"/>
        <v>0</v>
      </c>
      <c r="L30" s="52">
        <f t="shared" si="4"/>
        <v>2266.1297700000005</v>
      </c>
      <c r="M30" s="52">
        <f t="shared" si="4"/>
        <v>0</v>
      </c>
      <c r="N30" s="52">
        <f t="shared" si="4"/>
        <v>2266.1297700000005</v>
      </c>
      <c r="O30" s="52">
        <f t="shared" si="4"/>
        <v>23192.65877</v>
      </c>
      <c r="P30" s="53">
        <f t="shared" si="4"/>
        <v>0</v>
      </c>
    </row>
    <row r="31" spans="1:16" s="5" customFormat="1" ht="8.25" customHeight="1">
      <c r="A31" s="16" t="s">
        <v>35</v>
      </c>
      <c r="B31" s="24" t="s">
        <v>4</v>
      </c>
      <c r="C31" s="25" t="s">
        <v>75</v>
      </c>
      <c r="D31" s="28">
        <v>1085.13345</v>
      </c>
      <c r="E31" s="28"/>
      <c r="F31" s="52">
        <v>72.24996</v>
      </c>
      <c r="G31" s="39"/>
      <c r="H31" s="32">
        <f t="shared" si="2"/>
        <v>72.24996</v>
      </c>
      <c r="I31" s="32">
        <f t="shared" si="3"/>
        <v>1012.88349</v>
      </c>
      <c r="J31" s="52">
        <v>946.66161</v>
      </c>
      <c r="K31" s="52">
        <v>0</v>
      </c>
      <c r="L31" s="52">
        <v>1.29539</v>
      </c>
      <c r="M31" s="52">
        <v>0</v>
      </c>
      <c r="N31" s="52">
        <v>1.29539</v>
      </c>
      <c r="O31" s="52">
        <v>945.36622</v>
      </c>
      <c r="P31" s="53"/>
    </row>
    <row r="32" spans="1:16" s="5" customFormat="1" ht="8.25" customHeight="1">
      <c r="A32" s="16" t="s">
        <v>79</v>
      </c>
      <c r="B32" s="24" t="s">
        <v>4</v>
      </c>
      <c r="C32" s="25" t="s">
        <v>76</v>
      </c>
      <c r="D32" s="28"/>
      <c r="E32" s="28"/>
      <c r="F32" s="32"/>
      <c r="G32" s="39"/>
      <c r="H32" s="32">
        <f t="shared" si="2"/>
        <v>0</v>
      </c>
      <c r="I32" s="32">
        <f t="shared" si="3"/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3"/>
    </row>
    <row r="33" spans="1:16" s="5" customFormat="1" ht="16.5" customHeight="1">
      <c r="A33" s="16" t="s">
        <v>80</v>
      </c>
      <c r="B33" s="24" t="s">
        <v>4</v>
      </c>
      <c r="C33" s="25" t="s">
        <v>77</v>
      </c>
      <c r="D33" s="28"/>
      <c r="E33" s="28"/>
      <c r="F33" s="32"/>
      <c r="G33" s="39"/>
      <c r="H33" s="32">
        <f t="shared" si="2"/>
        <v>0</v>
      </c>
      <c r="I33" s="32">
        <f t="shared" si="3"/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3"/>
    </row>
    <row r="34" spans="1:16" s="5" customFormat="1" ht="16.5" customHeight="1">
      <c r="A34" s="16" t="s">
        <v>36</v>
      </c>
      <c r="B34" s="24" t="s">
        <v>4</v>
      </c>
      <c r="C34" s="25" t="s">
        <v>78</v>
      </c>
      <c r="D34" s="28">
        <v>36244.03705</v>
      </c>
      <c r="E34" s="28"/>
      <c r="F34" s="52">
        <v>8479.12294</v>
      </c>
      <c r="G34" s="39"/>
      <c r="H34" s="32">
        <f t="shared" si="2"/>
        <v>8479.12294</v>
      </c>
      <c r="I34" s="32">
        <f t="shared" si="3"/>
        <v>27764.914109999998</v>
      </c>
      <c r="J34" s="52">
        <v>24512.12693</v>
      </c>
      <c r="K34" s="52">
        <v>0</v>
      </c>
      <c r="L34" s="52">
        <v>2264.8343800000002</v>
      </c>
      <c r="M34" s="52">
        <v>0</v>
      </c>
      <c r="N34" s="52">
        <v>2264.8343800000002</v>
      </c>
      <c r="O34" s="52">
        <v>22247.29255</v>
      </c>
      <c r="P34" s="53"/>
    </row>
    <row r="35" spans="1:18" s="5" customFormat="1" ht="8.25" customHeight="1">
      <c r="A35" s="17" t="s">
        <v>23</v>
      </c>
      <c r="B35" s="24" t="s">
        <v>4</v>
      </c>
      <c r="C35" s="25" t="s">
        <v>8</v>
      </c>
      <c r="D35" s="45">
        <f>D36+D37+D38</f>
        <v>550765.5387299999</v>
      </c>
      <c r="E35" s="65"/>
      <c r="F35" s="66">
        <f>F36+F37+F38</f>
        <v>80673.61029</v>
      </c>
      <c r="G35" s="66">
        <f aca="true" t="shared" si="5" ref="G35:P35">G36+G37+G38</f>
        <v>3942.7275100000006</v>
      </c>
      <c r="H35" s="66">
        <f t="shared" si="5"/>
        <v>84616.33780000001</v>
      </c>
      <c r="I35" s="66">
        <f t="shared" si="5"/>
        <v>466149.20093</v>
      </c>
      <c r="J35" s="52">
        <f t="shared" si="5"/>
        <v>553962.942</v>
      </c>
      <c r="K35" s="53">
        <f t="shared" si="5"/>
        <v>0</v>
      </c>
      <c r="L35" s="52">
        <f t="shared" si="5"/>
        <v>83154.00806</v>
      </c>
      <c r="M35" s="52">
        <f t="shared" si="5"/>
        <v>3935.49521</v>
      </c>
      <c r="N35" s="52">
        <f t="shared" si="5"/>
        <v>87089.50327</v>
      </c>
      <c r="O35" s="52">
        <f t="shared" si="5"/>
        <v>466873.43873000005</v>
      </c>
      <c r="P35" s="53">
        <f t="shared" si="5"/>
        <v>0</v>
      </c>
      <c r="Q35" s="30">
        <v>80673.61028999998</v>
      </c>
      <c r="R35" s="30">
        <v>86900.16467999999</v>
      </c>
    </row>
    <row r="36" spans="1:18" s="5" customFormat="1" ht="8.25" customHeight="1">
      <c r="A36" s="16" t="s">
        <v>25</v>
      </c>
      <c r="B36" s="24" t="s">
        <v>4</v>
      </c>
      <c r="C36" s="25"/>
      <c r="D36" s="28">
        <v>82938.98744</v>
      </c>
      <c r="E36" s="67"/>
      <c r="F36" s="68">
        <v>12480.58542</v>
      </c>
      <c r="G36" s="68">
        <v>3942.7275100000006</v>
      </c>
      <c r="H36" s="69">
        <f t="shared" si="2"/>
        <v>16423.31293</v>
      </c>
      <c r="I36" s="69">
        <f t="shared" si="3"/>
        <v>66515.67451</v>
      </c>
      <c r="J36" s="52">
        <v>82360.63805</v>
      </c>
      <c r="K36" s="52">
        <v>0</v>
      </c>
      <c r="L36" s="52">
        <v>14222.710560000001</v>
      </c>
      <c r="M36" s="52">
        <v>614.0893700000001</v>
      </c>
      <c r="N36" s="52">
        <v>14836.799930000001</v>
      </c>
      <c r="O36" s="52">
        <v>67523.83812</v>
      </c>
      <c r="P36" s="53"/>
      <c r="Q36" s="30">
        <f>Q35-F35</f>
        <v>0</v>
      </c>
      <c r="R36" s="30">
        <f>R35-L35</f>
        <v>3746.1566199999943</v>
      </c>
    </row>
    <row r="37" spans="1:16" s="5" customFormat="1" ht="8.25" customHeight="1">
      <c r="A37" s="16" t="s">
        <v>83</v>
      </c>
      <c r="B37" s="24" t="s">
        <v>4</v>
      </c>
      <c r="C37" s="25"/>
      <c r="D37" s="28">
        <v>105432.68199000001</v>
      </c>
      <c r="E37" s="67"/>
      <c r="F37" s="68">
        <v>22614.23918</v>
      </c>
      <c r="G37" s="68"/>
      <c r="H37" s="69">
        <f t="shared" si="2"/>
        <v>22614.23918</v>
      </c>
      <c r="I37" s="69">
        <f t="shared" si="3"/>
        <v>82818.44281000001</v>
      </c>
      <c r="J37" s="52">
        <v>113268.35691999999</v>
      </c>
      <c r="K37" s="52">
        <v>0</v>
      </c>
      <c r="L37" s="52">
        <v>23731.31658</v>
      </c>
      <c r="M37" s="52">
        <v>3321.40584</v>
      </c>
      <c r="N37" s="52">
        <v>27052.72242</v>
      </c>
      <c r="O37" s="52">
        <v>86215.63449999999</v>
      </c>
      <c r="P37" s="53"/>
    </row>
    <row r="38" spans="1:16" s="5" customFormat="1" ht="8.25" customHeight="1">
      <c r="A38" s="16" t="s">
        <v>81</v>
      </c>
      <c r="B38" s="24" t="s">
        <v>4</v>
      </c>
      <c r="C38" s="25"/>
      <c r="D38" s="67">
        <v>362393.86929999996</v>
      </c>
      <c r="E38" s="67"/>
      <c r="F38" s="68">
        <v>45578.78569</v>
      </c>
      <c r="G38" s="69"/>
      <c r="H38" s="69">
        <f t="shared" si="2"/>
        <v>45578.78569</v>
      </c>
      <c r="I38" s="69">
        <f t="shared" si="3"/>
        <v>316815.08361</v>
      </c>
      <c r="J38" s="52">
        <v>358333.94703000004</v>
      </c>
      <c r="K38" s="52">
        <v>0</v>
      </c>
      <c r="L38" s="52">
        <v>45199.98092</v>
      </c>
      <c r="M38" s="52">
        <v>0</v>
      </c>
      <c r="N38" s="52">
        <v>45199.98092</v>
      </c>
      <c r="O38" s="52">
        <v>313133.96611000004</v>
      </c>
      <c r="P38" s="53"/>
    </row>
    <row r="39" spans="1:16" s="5" customFormat="1" ht="16.5" customHeight="1">
      <c r="A39" s="16" t="s">
        <v>82</v>
      </c>
      <c r="B39" s="24" t="s">
        <v>24</v>
      </c>
      <c r="C39" s="25"/>
      <c r="D39" s="70">
        <v>1279</v>
      </c>
      <c r="E39" s="70"/>
      <c r="F39" s="71">
        <f>F40+F41+F42</f>
        <v>193.63</v>
      </c>
      <c r="G39" s="69">
        <f>G40+G41+G42</f>
        <v>7.7438</v>
      </c>
      <c r="H39" s="69">
        <f t="shared" si="2"/>
        <v>201.3738</v>
      </c>
      <c r="I39" s="69">
        <f>D39-H39</f>
        <v>1077.6262</v>
      </c>
      <c r="J39" s="52">
        <v>1481.960238429052</v>
      </c>
      <c r="K39" s="52">
        <v>0</v>
      </c>
      <c r="L39" s="52">
        <v>232.07</v>
      </c>
      <c r="M39" s="52">
        <v>16</v>
      </c>
      <c r="N39" s="52">
        <v>248.07</v>
      </c>
      <c r="O39" s="52">
        <v>1233.890238429052</v>
      </c>
      <c r="P39" s="53"/>
    </row>
    <row r="40" spans="1:16" s="5" customFormat="1" ht="8.25" customHeight="1">
      <c r="A40" s="16" t="s">
        <v>25</v>
      </c>
      <c r="B40" s="24" t="s">
        <v>24</v>
      </c>
      <c r="C40" s="25"/>
      <c r="D40" s="70">
        <v>112</v>
      </c>
      <c r="E40" s="70"/>
      <c r="F40" s="69">
        <v>17.93</v>
      </c>
      <c r="G40" s="69">
        <v>7.7438</v>
      </c>
      <c r="H40" s="67">
        <f t="shared" si="2"/>
        <v>25.6738</v>
      </c>
      <c r="I40" s="67">
        <f t="shared" si="3"/>
        <v>86.3262</v>
      </c>
      <c r="J40" s="52">
        <v>172.7683333333333</v>
      </c>
      <c r="K40" s="52">
        <v>0</v>
      </c>
      <c r="L40" s="52">
        <v>48.67</v>
      </c>
      <c r="M40" s="52">
        <v>1</v>
      </c>
      <c r="N40" s="52">
        <v>49.67</v>
      </c>
      <c r="O40" s="52">
        <v>123.09833333333329</v>
      </c>
      <c r="P40" s="53"/>
    </row>
    <row r="41" spans="1:16" s="5" customFormat="1" ht="8.25" customHeight="1">
      <c r="A41" s="16" t="s">
        <v>83</v>
      </c>
      <c r="B41" s="24" t="s">
        <v>24</v>
      </c>
      <c r="C41" s="25"/>
      <c r="D41" s="70">
        <v>239</v>
      </c>
      <c r="E41" s="70"/>
      <c r="F41" s="69">
        <v>56</v>
      </c>
      <c r="G41" s="69"/>
      <c r="H41" s="67">
        <f t="shared" si="2"/>
        <v>56</v>
      </c>
      <c r="I41" s="67">
        <f t="shared" si="3"/>
        <v>183</v>
      </c>
      <c r="J41" s="52">
        <v>290.425</v>
      </c>
      <c r="K41" s="52">
        <v>0</v>
      </c>
      <c r="L41" s="52">
        <v>53.83</v>
      </c>
      <c r="M41" s="52">
        <v>6</v>
      </c>
      <c r="N41" s="52">
        <v>59.83</v>
      </c>
      <c r="O41" s="52">
        <v>230.59500000000003</v>
      </c>
      <c r="P41" s="53"/>
    </row>
    <row r="42" spans="1:16" s="5" customFormat="1" ht="8.25" customHeight="1">
      <c r="A42" s="16" t="s">
        <v>81</v>
      </c>
      <c r="B42" s="24" t="s">
        <v>24</v>
      </c>
      <c r="C42" s="25"/>
      <c r="D42" s="70">
        <v>928</v>
      </c>
      <c r="E42" s="70"/>
      <c r="F42" s="69">
        <v>119.69999999999999</v>
      </c>
      <c r="G42" s="69"/>
      <c r="H42" s="67">
        <f t="shared" si="2"/>
        <v>119.69999999999999</v>
      </c>
      <c r="I42" s="67">
        <f t="shared" si="3"/>
        <v>808.3</v>
      </c>
      <c r="J42" s="52">
        <v>1018.7669050957187</v>
      </c>
      <c r="K42" s="52">
        <v>0</v>
      </c>
      <c r="L42" s="52">
        <v>129.57</v>
      </c>
      <c r="M42" s="52">
        <v>9</v>
      </c>
      <c r="N42" s="52">
        <v>138.57</v>
      </c>
      <c r="O42" s="52">
        <v>880.1969050957186</v>
      </c>
      <c r="P42" s="53"/>
    </row>
    <row r="43" spans="1:19" s="5" customFormat="1" ht="50.25" customHeight="1">
      <c r="A43" s="17" t="s">
        <v>116</v>
      </c>
      <c r="B43" s="24" t="s">
        <v>4</v>
      </c>
      <c r="C43" s="25" t="s">
        <v>26</v>
      </c>
      <c r="D43" s="37">
        <v>164729.92896</v>
      </c>
      <c r="E43" s="69"/>
      <c r="F43" s="68">
        <v>23910.89357</v>
      </c>
      <c r="G43" s="68">
        <v>1173.2815</v>
      </c>
      <c r="H43" s="69">
        <f t="shared" si="2"/>
        <v>25084.17507</v>
      </c>
      <c r="I43" s="69">
        <f t="shared" si="3"/>
        <v>139645.75389</v>
      </c>
      <c r="J43" s="52">
        <v>166270.17121</v>
      </c>
      <c r="K43" s="52">
        <v>0</v>
      </c>
      <c r="L43" s="52">
        <v>24706.20199</v>
      </c>
      <c r="M43" s="52">
        <v>1164.6499900000001</v>
      </c>
      <c r="N43" s="52">
        <v>25870.851980000003</v>
      </c>
      <c r="O43" s="52">
        <v>140399.31923</v>
      </c>
      <c r="P43" s="53"/>
      <c r="S43" s="33"/>
    </row>
    <row r="44" spans="1:19" s="5" customFormat="1" ht="13.5" customHeight="1">
      <c r="A44" s="17" t="s">
        <v>84</v>
      </c>
      <c r="B44" s="24" t="s">
        <v>4</v>
      </c>
      <c r="C44" s="25" t="s">
        <v>27</v>
      </c>
      <c r="D44" s="32">
        <v>114247.71305</v>
      </c>
      <c r="E44" s="37"/>
      <c r="F44" s="52">
        <v>32486.354079999997</v>
      </c>
      <c r="G44" s="60">
        <v>22.71479</v>
      </c>
      <c r="H44" s="32">
        <f t="shared" si="2"/>
        <v>32509.06887</v>
      </c>
      <c r="I44" s="32">
        <f t="shared" si="3"/>
        <v>81738.64418</v>
      </c>
      <c r="J44" s="52">
        <v>96245.794</v>
      </c>
      <c r="K44" s="52">
        <v>0</v>
      </c>
      <c r="L44" s="52">
        <v>27713.66396</v>
      </c>
      <c r="M44" s="52">
        <v>0</v>
      </c>
      <c r="N44" s="52">
        <v>27713.66396</v>
      </c>
      <c r="O44" s="52">
        <v>68532.13003999999</v>
      </c>
      <c r="P44" s="53"/>
      <c r="S44" s="33">
        <f>114.039761570948*R41</f>
        <v>0</v>
      </c>
    </row>
    <row r="45" spans="1:19" s="5" customFormat="1" ht="8.25" customHeight="1">
      <c r="A45" s="17" t="s">
        <v>91</v>
      </c>
      <c r="B45" s="24" t="s">
        <v>4</v>
      </c>
      <c r="C45" s="25" t="s">
        <v>28</v>
      </c>
      <c r="D45" s="47">
        <f>D46+D47</f>
        <v>108676.73668999999</v>
      </c>
      <c r="E45" s="49">
        <f aca="true" t="shared" si="6" ref="E45:P45">E46+E47</f>
        <v>0</v>
      </c>
      <c r="F45" s="47">
        <f t="shared" si="6"/>
        <v>24765.21778</v>
      </c>
      <c r="G45" s="48">
        <f t="shared" si="6"/>
        <v>0</v>
      </c>
      <c r="H45" s="47">
        <f t="shared" si="6"/>
        <v>24765.21778</v>
      </c>
      <c r="I45" s="47">
        <f t="shared" si="6"/>
        <v>83911.51890999998</v>
      </c>
      <c r="J45" s="52">
        <f t="shared" si="6"/>
        <v>119447.45104</v>
      </c>
      <c r="K45" s="53">
        <f t="shared" si="6"/>
        <v>0</v>
      </c>
      <c r="L45" s="52">
        <f t="shared" si="6"/>
        <v>26799.40954</v>
      </c>
      <c r="M45" s="52">
        <f t="shared" si="6"/>
        <v>0</v>
      </c>
      <c r="N45" s="52">
        <f t="shared" si="6"/>
        <v>26799.40954</v>
      </c>
      <c r="O45" s="52">
        <f t="shared" si="6"/>
        <v>92648.04149999999</v>
      </c>
      <c r="P45" s="53">
        <f t="shared" si="6"/>
        <v>0</v>
      </c>
      <c r="S45" s="33">
        <f>114.039761570948*R42</f>
        <v>0</v>
      </c>
    </row>
    <row r="46" spans="1:17" s="5" customFormat="1" ht="8.25" customHeight="1">
      <c r="A46" s="16" t="s">
        <v>92</v>
      </c>
      <c r="B46" s="24" t="s">
        <v>4</v>
      </c>
      <c r="C46" s="25" t="s">
        <v>85</v>
      </c>
      <c r="D46" s="32">
        <v>108676.73668999999</v>
      </c>
      <c r="E46" s="37"/>
      <c r="F46" s="52">
        <v>24765.21778</v>
      </c>
      <c r="G46" s="39"/>
      <c r="H46" s="32">
        <f t="shared" si="2"/>
        <v>24765.21778</v>
      </c>
      <c r="I46" s="32">
        <f t="shared" si="3"/>
        <v>83911.51890999998</v>
      </c>
      <c r="J46" s="52">
        <v>119447.45104</v>
      </c>
      <c r="K46" s="52">
        <v>0</v>
      </c>
      <c r="L46" s="52">
        <v>26799.40954</v>
      </c>
      <c r="M46" s="52">
        <v>0</v>
      </c>
      <c r="N46" s="52">
        <v>26799.40954</v>
      </c>
      <c r="O46" s="52">
        <v>92648.04149999999</v>
      </c>
      <c r="P46" s="53"/>
      <c r="Q46" s="5">
        <f>3000000/30000/12</f>
        <v>8.333333333333334</v>
      </c>
    </row>
    <row r="47" spans="1:16" s="5" customFormat="1" ht="8.25" customHeight="1">
      <c r="A47" s="16" t="s">
        <v>93</v>
      </c>
      <c r="B47" s="24" t="s">
        <v>4</v>
      </c>
      <c r="C47" s="25" t="s">
        <v>86</v>
      </c>
      <c r="D47" s="32"/>
      <c r="E47" s="37"/>
      <c r="F47" s="32"/>
      <c r="G47" s="39"/>
      <c r="H47" s="32">
        <f t="shared" si="2"/>
        <v>0</v>
      </c>
      <c r="I47" s="32">
        <f t="shared" si="3"/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3"/>
    </row>
    <row r="48" spans="1:16" s="5" customFormat="1" ht="16.5" customHeight="1">
      <c r="A48" s="17" t="s">
        <v>94</v>
      </c>
      <c r="B48" s="24" t="s">
        <v>4</v>
      </c>
      <c r="C48" s="25" t="s">
        <v>87</v>
      </c>
      <c r="D48" s="32">
        <v>20752.96696</v>
      </c>
      <c r="E48" s="37"/>
      <c r="F48" s="52">
        <v>10446.23102</v>
      </c>
      <c r="G48" s="39"/>
      <c r="H48" s="32">
        <f t="shared" si="2"/>
        <v>10446.23102</v>
      </c>
      <c r="I48" s="32">
        <f t="shared" si="3"/>
        <v>10306.735940000002</v>
      </c>
      <c r="J48" s="52">
        <v>19391.337059999998</v>
      </c>
      <c r="K48" s="52">
        <v>0</v>
      </c>
      <c r="L48" s="52">
        <v>6897.44375</v>
      </c>
      <c r="M48" s="52">
        <v>0</v>
      </c>
      <c r="N48" s="52">
        <v>6897.44375</v>
      </c>
      <c r="O48" s="52">
        <v>12493.893309999998</v>
      </c>
      <c r="P48" s="53"/>
    </row>
    <row r="49" spans="1:16" s="5" customFormat="1" ht="16.5" customHeight="1">
      <c r="A49" s="17" t="s">
        <v>95</v>
      </c>
      <c r="B49" s="24" t="s">
        <v>4</v>
      </c>
      <c r="C49" s="25" t="s">
        <v>88</v>
      </c>
      <c r="D49" s="32">
        <v>87834.21338000002</v>
      </c>
      <c r="E49" s="37"/>
      <c r="F49" s="52">
        <v>7756.62647</v>
      </c>
      <c r="G49" s="52">
        <v>487.56546999999995</v>
      </c>
      <c r="H49" s="32">
        <f t="shared" si="2"/>
        <v>8244.19194</v>
      </c>
      <c r="I49" s="32">
        <f t="shared" si="3"/>
        <v>79590.02144000001</v>
      </c>
      <c r="J49" s="52">
        <v>85272.40867</v>
      </c>
      <c r="K49" s="52">
        <v>0</v>
      </c>
      <c r="L49" s="52">
        <v>8093.00996</v>
      </c>
      <c r="M49" s="52">
        <v>627.1633499999999</v>
      </c>
      <c r="N49" s="52">
        <v>8720.17331</v>
      </c>
      <c r="O49" s="52">
        <v>76552.23536</v>
      </c>
      <c r="P49" s="53"/>
    </row>
    <row r="50" spans="1:16" s="5" customFormat="1" ht="8.25" customHeight="1">
      <c r="A50" s="17" t="s">
        <v>90</v>
      </c>
      <c r="B50" s="24" t="s">
        <v>4</v>
      </c>
      <c r="C50" s="25" t="s">
        <v>89</v>
      </c>
      <c r="D50" s="52">
        <v>2044111.4537699996</v>
      </c>
      <c r="E50" s="37"/>
      <c r="F50" s="52">
        <v>32900.29567</v>
      </c>
      <c r="G50" s="52">
        <v>830.5029099999995</v>
      </c>
      <c r="H50" s="32">
        <f t="shared" si="2"/>
        <v>33730.79858</v>
      </c>
      <c r="I50" s="32">
        <f t="shared" si="3"/>
        <v>2010380.6551899996</v>
      </c>
      <c r="J50" s="52">
        <v>2222886.4856700003</v>
      </c>
      <c r="K50" s="52">
        <v>0</v>
      </c>
      <c r="L50" s="52">
        <v>23531.41108</v>
      </c>
      <c r="M50" s="52">
        <v>3393.8293700000004</v>
      </c>
      <c r="N50" s="52">
        <v>26925.24045</v>
      </c>
      <c r="O50" s="52">
        <v>2195961.2452200004</v>
      </c>
      <c r="P50" s="53"/>
    </row>
    <row r="51" spans="1:16" s="5" customFormat="1" ht="32.25" customHeight="1">
      <c r="A51" s="50" t="s">
        <v>96</v>
      </c>
      <c r="B51" s="46" t="s">
        <v>4</v>
      </c>
      <c r="C51" s="51" t="s">
        <v>29</v>
      </c>
      <c r="D51" s="47">
        <f>D52+D53+D54+D55+D56</f>
        <v>1056259.5930700004</v>
      </c>
      <c r="E51" s="49">
        <f aca="true" t="shared" si="7" ref="E51:P51">E52+E53+E54+E55+E56</f>
        <v>0</v>
      </c>
      <c r="F51" s="47">
        <f t="shared" si="7"/>
        <v>109061.80257353852</v>
      </c>
      <c r="G51" s="47">
        <f>G52+G53+G54+G55+G56</f>
        <v>29799.093286461473</v>
      </c>
      <c r="H51" s="47">
        <f t="shared" si="7"/>
        <v>138860.89586000002</v>
      </c>
      <c r="I51" s="47">
        <f t="shared" si="7"/>
        <v>917398.6972100002</v>
      </c>
      <c r="J51" s="52">
        <f t="shared" si="7"/>
        <v>222409.43549</v>
      </c>
      <c r="K51" s="53">
        <f t="shared" si="7"/>
        <v>0</v>
      </c>
      <c r="L51" s="52">
        <f t="shared" si="7"/>
        <v>25458.4361</v>
      </c>
      <c r="M51" s="52">
        <f t="shared" si="7"/>
        <v>45691.81139</v>
      </c>
      <c r="N51" s="52">
        <f t="shared" si="7"/>
        <v>71150.24749000001</v>
      </c>
      <c r="O51" s="52">
        <f t="shared" si="7"/>
        <v>151259.188</v>
      </c>
      <c r="P51" s="53">
        <f t="shared" si="7"/>
        <v>0</v>
      </c>
    </row>
    <row r="52" spans="1:16" s="5" customFormat="1" ht="8.25" customHeight="1">
      <c r="A52" s="17" t="s">
        <v>97</v>
      </c>
      <c r="B52" s="24" t="s">
        <v>4</v>
      </c>
      <c r="C52" s="25" t="s">
        <v>30</v>
      </c>
      <c r="D52" s="34"/>
      <c r="E52" s="38"/>
      <c r="F52" s="32"/>
      <c r="G52" s="39"/>
      <c r="H52" s="28">
        <f t="shared" si="2"/>
        <v>0</v>
      </c>
      <c r="I52" s="28">
        <f t="shared" si="3"/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3"/>
    </row>
    <row r="53" spans="1:16" s="5" customFormat="1" ht="8.25" customHeight="1">
      <c r="A53" s="17" t="s">
        <v>37</v>
      </c>
      <c r="B53" s="24" t="s">
        <v>4</v>
      </c>
      <c r="C53" s="25" t="s">
        <v>98</v>
      </c>
      <c r="D53" s="63">
        <v>123155.42921</v>
      </c>
      <c r="E53" s="38"/>
      <c r="F53" s="59">
        <v>105957.41447353852</v>
      </c>
      <c r="G53" s="62">
        <v>17198.014736461475</v>
      </c>
      <c r="H53" s="42">
        <f t="shared" si="2"/>
        <v>123155.42921</v>
      </c>
      <c r="I53" s="42">
        <f t="shared" si="3"/>
        <v>0</v>
      </c>
      <c r="J53" s="52">
        <v>213698.8129</v>
      </c>
      <c r="K53" s="52">
        <v>0</v>
      </c>
      <c r="L53" s="52">
        <v>24389.29334</v>
      </c>
      <c r="M53" s="52">
        <v>45669.540080000006</v>
      </c>
      <c r="N53" s="52">
        <v>70058.83342000001</v>
      </c>
      <c r="O53" s="52">
        <v>143639.97947999998</v>
      </c>
      <c r="P53" s="53"/>
    </row>
    <row r="54" spans="1:16" s="5" customFormat="1" ht="8.25" customHeight="1">
      <c r="A54" s="17" t="s">
        <v>102</v>
      </c>
      <c r="B54" s="24" t="s">
        <v>4</v>
      </c>
      <c r="C54" s="25" t="s">
        <v>99</v>
      </c>
      <c r="D54" s="64"/>
      <c r="E54" s="34"/>
      <c r="F54" s="32"/>
      <c r="G54" s="39"/>
      <c r="H54" s="28">
        <f t="shared" si="2"/>
        <v>0</v>
      </c>
      <c r="I54" s="28">
        <f t="shared" si="3"/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3"/>
    </row>
    <row r="55" spans="1:16" s="5" customFormat="1" ht="8.25" customHeight="1">
      <c r="A55" s="17" t="s">
        <v>103</v>
      </c>
      <c r="B55" s="24" t="s">
        <v>4</v>
      </c>
      <c r="C55" s="25" t="s">
        <v>100</v>
      </c>
      <c r="D55" s="52">
        <v>4972.3316</v>
      </c>
      <c r="E55" s="32"/>
      <c r="F55" s="52">
        <v>566.5903</v>
      </c>
      <c r="G55" s="52">
        <v>24.613030000000002</v>
      </c>
      <c r="H55" s="32">
        <f t="shared" si="2"/>
        <v>591.2033299999999</v>
      </c>
      <c r="I55" s="32">
        <f t="shared" si="3"/>
        <v>4381.12827</v>
      </c>
      <c r="J55" s="52">
        <v>5928.315930000001</v>
      </c>
      <c r="K55" s="52">
        <v>0</v>
      </c>
      <c r="L55" s="52">
        <v>460.44932000000006</v>
      </c>
      <c r="M55" s="52">
        <v>7.85322</v>
      </c>
      <c r="N55" s="52">
        <v>468.3025400000001</v>
      </c>
      <c r="O55" s="52">
        <v>5460.013390000001</v>
      </c>
      <c r="P55" s="53"/>
    </row>
    <row r="56" spans="1:16" s="5" customFormat="1" ht="8.25" customHeight="1">
      <c r="A56" s="17" t="s">
        <v>104</v>
      </c>
      <c r="B56" s="24" t="s">
        <v>4</v>
      </c>
      <c r="C56" s="25" t="s">
        <v>101</v>
      </c>
      <c r="D56" s="32">
        <v>928131.8322600003</v>
      </c>
      <c r="E56" s="32"/>
      <c r="F56" s="52">
        <v>2537.7978000000003</v>
      </c>
      <c r="G56" s="52">
        <v>12576.46552</v>
      </c>
      <c r="H56" s="32">
        <f t="shared" si="2"/>
        <v>15114.26332</v>
      </c>
      <c r="I56" s="32">
        <f t="shared" si="3"/>
        <v>913017.5689400003</v>
      </c>
      <c r="J56" s="52">
        <v>2782.30666</v>
      </c>
      <c r="K56" s="52">
        <v>0</v>
      </c>
      <c r="L56" s="52">
        <v>608.69344</v>
      </c>
      <c r="M56" s="52">
        <v>14.41809</v>
      </c>
      <c r="N56" s="52">
        <v>623.11153</v>
      </c>
      <c r="O56" s="52">
        <v>2159.19513</v>
      </c>
      <c r="P56" s="53"/>
    </row>
    <row r="57" spans="1:22" s="5" customFormat="1" ht="8.25" customHeight="1">
      <c r="A57" s="21" t="s">
        <v>105</v>
      </c>
      <c r="B57" s="24" t="s">
        <v>4</v>
      </c>
      <c r="C57" s="25" t="s">
        <v>31</v>
      </c>
      <c r="D57" s="32">
        <v>53843.81</v>
      </c>
      <c r="E57" s="32"/>
      <c r="F57" s="52">
        <v>21377.64180411306</v>
      </c>
      <c r="G57" s="52">
        <v>2966.8895235385207</v>
      </c>
      <c r="H57" s="32">
        <f t="shared" si="2"/>
        <v>24344.53132765158</v>
      </c>
      <c r="I57" s="32">
        <f t="shared" si="3"/>
        <v>29499.278672348417</v>
      </c>
      <c r="J57" s="52">
        <v>61614.01500000001</v>
      </c>
      <c r="K57" s="52">
        <v>0</v>
      </c>
      <c r="L57" s="52">
        <v>27064.84277599999</v>
      </c>
      <c r="M57" s="52">
        <v>1750.5888500000005</v>
      </c>
      <c r="N57" s="52">
        <v>28815.43162599999</v>
      </c>
      <c r="O57" s="52">
        <v>32798.583374000016</v>
      </c>
      <c r="P57" s="53"/>
      <c r="Q57" s="33">
        <f>F21+F51-F24+F57</f>
        <v>383208.59943765163</v>
      </c>
      <c r="R57" s="30">
        <v>383208.5994376516</v>
      </c>
      <c r="S57" s="30">
        <f>Q57-R57</f>
        <v>0</v>
      </c>
      <c r="T57" s="36"/>
      <c r="U57" s="33"/>
      <c r="V57" s="33"/>
    </row>
    <row r="58" spans="1:22" s="11" customFormat="1" ht="9.75">
      <c r="A58" s="23" t="s">
        <v>34</v>
      </c>
      <c r="B58" s="22"/>
      <c r="C58" s="22"/>
      <c r="D58" s="22"/>
      <c r="E58" s="22"/>
      <c r="F58" s="22"/>
      <c r="G58" s="41"/>
      <c r="H58" s="22"/>
      <c r="I58" s="22">
        <f t="shared" si="3"/>
        <v>0</v>
      </c>
      <c r="J58" s="55"/>
      <c r="K58" s="55"/>
      <c r="L58" s="55"/>
      <c r="M58" s="55"/>
      <c r="N58" s="55"/>
      <c r="O58" s="55">
        <f>J58-N58</f>
        <v>0</v>
      </c>
      <c r="P58" s="55"/>
      <c r="Q58" s="35">
        <f>D21+D51-D53</f>
        <v>4653877.92026</v>
      </c>
      <c r="R58" s="35">
        <v>-4653877.92026</v>
      </c>
      <c r="S58" s="35">
        <f>Q58+R58</f>
        <v>0</v>
      </c>
      <c r="T58" s="36"/>
      <c r="U58" s="36"/>
      <c r="V58" s="35"/>
    </row>
    <row r="59" spans="1:22" s="5" customFormat="1" ht="8.25" customHeight="1">
      <c r="A59" s="50" t="s">
        <v>41</v>
      </c>
      <c r="B59" s="46" t="s">
        <v>4</v>
      </c>
      <c r="C59" s="51" t="s">
        <v>32</v>
      </c>
      <c r="D59" s="47">
        <f>D21-D60</f>
        <v>3531265.966689999</v>
      </c>
      <c r="E59" s="45"/>
      <c r="F59" s="47">
        <f>F21-F60</f>
        <v>536922.36535</v>
      </c>
      <c r="G59" s="47">
        <f>G21-G60</f>
        <v>5859.67972</v>
      </c>
      <c r="H59" s="47">
        <f t="shared" si="2"/>
        <v>542782.04507</v>
      </c>
      <c r="I59" s="47">
        <f t="shared" si="3"/>
        <v>2988483.921619999</v>
      </c>
      <c r="J59" s="52">
        <f>J21-J60</f>
        <v>3640092.1738500004</v>
      </c>
      <c r="K59" s="53"/>
      <c r="L59" s="52">
        <f>L21-L60</f>
        <v>484462.77087999997</v>
      </c>
      <c r="M59" s="52">
        <f>M21-M60</f>
        <v>7510.552459999999</v>
      </c>
      <c r="N59" s="52">
        <f>L59+M59</f>
        <v>491973.32333999994</v>
      </c>
      <c r="O59" s="52">
        <f>J59-N59</f>
        <v>3148118.8505100003</v>
      </c>
      <c r="P59" s="53"/>
      <c r="Q59" s="5">
        <f>G21+G51</f>
        <v>36274.98766646147</v>
      </c>
      <c r="R59" s="30">
        <v>6015.38546</v>
      </c>
      <c r="S59" s="30">
        <f>R59-Q59</f>
        <v>-30259.60220646147</v>
      </c>
      <c r="T59" s="33"/>
      <c r="U59" s="30"/>
      <c r="V59" s="30"/>
    </row>
    <row r="60" spans="1:22" s="5" customFormat="1" ht="8.25" customHeight="1">
      <c r="A60" s="21" t="s">
        <v>42</v>
      </c>
      <c r="B60" s="24" t="s">
        <v>4</v>
      </c>
      <c r="C60" s="25" t="s">
        <v>33</v>
      </c>
      <c r="D60" s="54">
        <v>189507.78971</v>
      </c>
      <c r="E60" s="28"/>
      <c r="F60" s="52">
        <v>23490.05775</v>
      </c>
      <c r="G60" s="52">
        <v>616.21466</v>
      </c>
      <c r="H60" s="32">
        <f t="shared" si="2"/>
        <v>24106.27241</v>
      </c>
      <c r="I60" s="32">
        <f t="shared" si="3"/>
        <v>165401.5173</v>
      </c>
      <c r="J60" s="52">
        <v>178014.93593</v>
      </c>
      <c r="K60" s="52">
        <v>0</v>
      </c>
      <c r="L60" s="52">
        <v>22266.85759</v>
      </c>
      <c r="M60" s="52">
        <v>1636.3644700000002</v>
      </c>
      <c r="N60" s="52">
        <v>23903.22206</v>
      </c>
      <c r="O60" s="52">
        <v>154111.71387</v>
      </c>
      <c r="P60" s="53"/>
      <c r="R60" s="5">
        <v>-21285.36275</v>
      </c>
      <c r="S60" s="5">
        <f>Q59+R60</f>
        <v>14989.624916461471</v>
      </c>
      <c r="U60" s="30"/>
      <c r="V60" s="30"/>
    </row>
    <row r="61" spans="1:19" s="5" customFormat="1" ht="34.5" customHeight="1">
      <c r="A61" s="21" t="s">
        <v>59</v>
      </c>
      <c r="B61" s="24" t="s">
        <v>4</v>
      </c>
      <c r="C61" s="25" t="s">
        <v>38</v>
      </c>
      <c r="D61" s="24"/>
      <c r="E61" s="24"/>
      <c r="F61" s="32"/>
      <c r="G61" s="39"/>
      <c r="H61" s="32">
        <f t="shared" si="2"/>
        <v>0</v>
      </c>
      <c r="I61" s="32">
        <f t="shared" si="3"/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3"/>
      <c r="S61" s="5">
        <v>-2526.63943</v>
      </c>
    </row>
    <row r="62" spans="1:19" s="5" customFormat="1" ht="16.5" customHeight="1">
      <c r="A62" s="50" t="s">
        <v>115</v>
      </c>
      <c r="B62" s="46" t="s">
        <v>4</v>
      </c>
      <c r="C62" s="51" t="s">
        <v>39</v>
      </c>
      <c r="D62" s="47">
        <f aca="true" t="shared" si="8" ref="D62:P62">D63+D64+D65+D66</f>
        <v>248692.93271000002</v>
      </c>
      <c r="E62" s="46">
        <f t="shared" si="8"/>
        <v>0</v>
      </c>
      <c r="F62" s="47">
        <f t="shared" si="8"/>
        <v>47610.32958</v>
      </c>
      <c r="G62" s="48">
        <f t="shared" si="8"/>
        <v>0</v>
      </c>
      <c r="H62" s="47">
        <f t="shared" si="8"/>
        <v>47610.32958</v>
      </c>
      <c r="I62" s="47">
        <f t="shared" si="8"/>
        <v>201082.60313</v>
      </c>
      <c r="J62" s="52">
        <f t="shared" si="8"/>
        <v>214729.63645</v>
      </c>
      <c r="K62" s="53">
        <f t="shared" si="8"/>
        <v>0</v>
      </c>
      <c r="L62" s="52">
        <f t="shared" si="8"/>
        <v>28200.07358</v>
      </c>
      <c r="M62" s="52">
        <f t="shared" si="8"/>
        <v>0</v>
      </c>
      <c r="N62" s="52">
        <f t="shared" si="8"/>
        <v>28200.07358</v>
      </c>
      <c r="O62" s="52">
        <f t="shared" si="8"/>
        <v>186529.56287000002</v>
      </c>
      <c r="P62" s="53">
        <f t="shared" si="8"/>
        <v>0</v>
      </c>
      <c r="R62" s="5">
        <f>L56/J56</f>
        <v>0.21877295150492146</v>
      </c>
      <c r="S62" s="5">
        <v>22.2713100000001</v>
      </c>
    </row>
    <row r="63" spans="1:18" s="5" customFormat="1" ht="7.5" customHeight="1">
      <c r="A63" s="17" t="s">
        <v>44</v>
      </c>
      <c r="B63" s="24" t="s">
        <v>4</v>
      </c>
      <c r="C63" s="25"/>
      <c r="D63" s="52">
        <v>93506.78116000001</v>
      </c>
      <c r="E63" s="24"/>
      <c r="F63" s="52">
        <v>21387.190179999998</v>
      </c>
      <c r="G63" s="39"/>
      <c r="H63" s="32">
        <f t="shared" si="2"/>
        <v>21387.190179999998</v>
      </c>
      <c r="I63" s="32">
        <f t="shared" si="3"/>
        <v>72119.59098000001</v>
      </c>
      <c r="J63" s="52">
        <v>81925.56808</v>
      </c>
      <c r="K63" s="52">
        <v>0</v>
      </c>
      <c r="L63" s="52">
        <v>13878.991539999999</v>
      </c>
      <c r="M63" s="52">
        <v>0</v>
      </c>
      <c r="N63" s="52">
        <v>13878.991539999999</v>
      </c>
      <c r="O63" s="52">
        <v>68046.57654</v>
      </c>
      <c r="P63" s="53"/>
      <c r="R63" s="5">
        <f>F56/D56</f>
        <v>0.002734307467744603</v>
      </c>
    </row>
    <row r="64" spans="1:16" s="5" customFormat="1" ht="8.25" customHeight="1">
      <c r="A64" s="17" t="s">
        <v>114</v>
      </c>
      <c r="B64" s="24" t="s">
        <v>4</v>
      </c>
      <c r="C64" s="25"/>
      <c r="D64" s="52">
        <v>118942.1145</v>
      </c>
      <c r="E64" s="24"/>
      <c r="F64" s="52">
        <v>17744.01646</v>
      </c>
      <c r="G64" s="39"/>
      <c r="H64" s="32">
        <f t="shared" si="2"/>
        <v>17744.01646</v>
      </c>
      <c r="I64" s="32">
        <f t="shared" si="3"/>
        <v>101198.09804</v>
      </c>
      <c r="J64" s="52">
        <v>108291.94144</v>
      </c>
      <c r="K64" s="52">
        <v>0</v>
      </c>
      <c r="L64" s="52">
        <v>12056.24766</v>
      </c>
      <c r="M64" s="52">
        <v>0</v>
      </c>
      <c r="N64" s="52">
        <v>12056.24766</v>
      </c>
      <c r="O64" s="52">
        <v>96235.69378</v>
      </c>
      <c r="P64" s="53"/>
    </row>
    <row r="65" spans="1:18" s="5" customFormat="1" ht="16.5" customHeight="1">
      <c r="A65" s="17" t="s">
        <v>45</v>
      </c>
      <c r="B65" s="24" t="s">
        <v>4</v>
      </c>
      <c r="C65" s="25"/>
      <c r="D65" s="52">
        <v>36244.03705</v>
      </c>
      <c r="E65" s="24"/>
      <c r="F65" s="52">
        <f>F34</f>
        <v>8479.12294</v>
      </c>
      <c r="G65" s="39"/>
      <c r="H65" s="32">
        <f t="shared" si="2"/>
        <v>8479.12294</v>
      </c>
      <c r="I65" s="32">
        <f t="shared" si="3"/>
        <v>27764.914109999998</v>
      </c>
      <c r="J65" s="52">
        <v>24512.12693</v>
      </c>
      <c r="K65" s="52">
        <v>0</v>
      </c>
      <c r="L65" s="52">
        <v>2264.8343800000002</v>
      </c>
      <c r="M65" s="52">
        <v>0</v>
      </c>
      <c r="N65" s="52">
        <v>2264.8343800000002</v>
      </c>
      <c r="O65" s="52">
        <v>22247.29255</v>
      </c>
      <c r="P65" s="53"/>
      <c r="R65" s="5">
        <v>-3555273.407549999</v>
      </c>
    </row>
    <row r="66" spans="1:16" s="5" customFormat="1" ht="12" customHeight="1">
      <c r="A66" s="17" t="s">
        <v>46</v>
      </c>
      <c r="B66" s="24" t="s">
        <v>4</v>
      </c>
      <c r="C66" s="25"/>
      <c r="D66" s="24"/>
      <c r="E66" s="24"/>
      <c r="F66" s="32"/>
      <c r="G66" s="39"/>
      <c r="H66" s="32">
        <f t="shared" si="2"/>
        <v>0</v>
      </c>
      <c r="I66" s="32">
        <f t="shared" si="3"/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3"/>
    </row>
    <row r="67" spans="1:16" s="5" customFormat="1" ht="24.75" customHeight="1">
      <c r="A67" s="17" t="s">
        <v>107</v>
      </c>
      <c r="B67" s="24" t="s">
        <v>4</v>
      </c>
      <c r="C67" s="25" t="s">
        <v>40</v>
      </c>
      <c r="D67" s="24"/>
      <c r="E67" s="24"/>
      <c r="F67" s="32"/>
      <c r="G67" s="39"/>
      <c r="H67" s="32">
        <f t="shared" si="2"/>
        <v>0</v>
      </c>
      <c r="I67" s="32">
        <f t="shared" si="3"/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3"/>
    </row>
    <row r="68" ht="3" customHeight="1"/>
    <row r="69" s="8" customFormat="1" ht="7.5" customHeight="1">
      <c r="A69" s="15" t="s">
        <v>122</v>
      </c>
    </row>
    <row r="70" s="2" customFormat="1" ht="7.5" customHeight="1">
      <c r="A70" s="14" t="s">
        <v>123</v>
      </c>
    </row>
    <row r="71" s="2" customFormat="1" ht="7.5" customHeight="1">
      <c r="A71" s="14" t="s">
        <v>124</v>
      </c>
    </row>
    <row r="72" s="8" customFormat="1" ht="8.25" customHeight="1">
      <c r="A72" s="15" t="s">
        <v>125</v>
      </c>
    </row>
    <row r="73" s="8" customFormat="1" ht="9" customHeight="1">
      <c r="A73" s="12"/>
    </row>
    <row r="74" spans="1:16" s="13" customFormat="1" ht="7.5" customHeight="1">
      <c r="A74" s="79" t="s">
        <v>50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1:16" s="9" customFormat="1" ht="9" customHeight="1">
      <c r="A75" s="77" t="s">
        <v>0</v>
      </c>
      <c r="B75" s="77" t="s">
        <v>1</v>
      </c>
      <c r="C75" s="77" t="s">
        <v>2</v>
      </c>
      <c r="D75" s="77" t="s">
        <v>113</v>
      </c>
      <c r="E75" s="77" t="s">
        <v>121</v>
      </c>
      <c r="F75" s="72" t="s">
        <v>117</v>
      </c>
      <c r="G75" s="73"/>
      <c r="H75" s="73"/>
      <c r="I75" s="74"/>
      <c r="J75" s="77" t="s">
        <v>132</v>
      </c>
      <c r="K75" s="77" t="s">
        <v>120</v>
      </c>
      <c r="L75" s="72" t="s">
        <v>118</v>
      </c>
      <c r="M75" s="73"/>
      <c r="N75" s="73"/>
      <c r="O75" s="74"/>
      <c r="P75" s="75" t="s">
        <v>106</v>
      </c>
    </row>
    <row r="76" spans="1:16" s="9" customFormat="1" ht="77.25" customHeight="1">
      <c r="A76" s="78"/>
      <c r="B76" s="78"/>
      <c r="C76" s="78"/>
      <c r="D76" s="78"/>
      <c r="E76" s="78"/>
      <c r="F76" s="26" t="s">
        <v>133</v>
      </c>
      <c r="G76" s="26" t="s">
        <v>131</v>
      </c>
      <c r="H76" s="26" t="s">
        <v>134</v>
      </c>
      <c r="I76" s="26" t="s">
        <v>135</v>
      </c>
      <c r="J76" s="78"/>
      <c r="K76" s="78"/>
      <c r="L76" s="26" t="s">
        <v>133</v>
      </c>
      <c r="M76" s="26" t="s">
        <v>131</v>
      </c>
      <c r="N76" s="26" t="s">
        <v>136</v>
      </c>
      <c r="O76" s="26" t="s">
        <v>135</v>
      </c>
      <c r="P76" s="76"/>
    </row>
    <row r="77" spans="1:16" s="10" customFormat="1" ht="18.75" customHeight="1">
      <c r="A77" s="20">
        <v>1</v>
      </c>
      <c r="B77" s="20">
        <v>2</v>
      </c>
      <c r="C77" s="20">
        <v>3</v>
      </c>
      <c r="D77" s="20">
        <v>4</v>
      </c>
      <c r="E77" s="20">
        <v>5</v>
      </c>
      <c r="F77" s="20">
        <v>6</v>
      </c>
      <c r="G77" s="20">
        <v>7</v>
      </c>
      <c r="H77" s="27" t="s">
        <v>112</v>
      </c>
      <c r="I77" s="20">
        <v>9</v>
      </c>
      <c r="J77" s="20">
        <v>10</v>
      </c>
      <c r="K77" s="20">
        <v>11</v>
      </c>
      <c r="L77" s="20">
        <v>12</v>
      </c>
      <c r="M77" s="20">
        <v>13</v>
      </c>
      <c r="N77" s="27" t="s">
        <v>67</v>
      </c>
      <c r="O77" s="20">
        <v>15</v>
      </c>
      <c r="P77" s="20">
        <v>16</v>
      </c>
    </row>
    <row r="78" spans="1:18" s="5" customFormat="1" ht="11.25" customHeight="1">
      <c r="A78" s="21" t="s">
        <v>54</v>
      </c>
      <c r="B78" s="24" t="s">
        <v>4</v>
      </c>
      <c r="C78" s="25" t="s">
        <v>43</v>
      </c>
      <c r="D78" s="52">
        <v>1455432.95074</v>
      </c>
      <c r="E78" s="24"/>
      <c r="F78" s="24" t="s">
        <v>49</v>
      </c>
      <c r="G78" s="24" t="s">
        <v>49</v>
      </c>
      <c r="H78" s="24" t="s">
        <v>49</v>
      </c>
      <c r="I78" s="24" t="s">
        <v>49</v>
      </c>
      <c r="J78" s="52">
        <f>1080887125.32/1000</f>
        <v>1080887.1253199999</v>
      </c>
      <c r="K78" s="24"/>
      <c r="L78" s="24" t="s">
        <v>49</v>
      </c>
      <c r="M78" s="24" t="s">
        <v>49</v>
      </c>
      <c r="N78" s="24" t="s">
        <v>49</v>
      </c>
      <c r="O78" s="24" t="s">
        <v>49</v>
      </c>
      <c r="P78" s="24"/>
      <c r="Q78" s="5">
        <v>1464260000</v>
      </c>
      <c r="R78" s="5">
        <v>1455432950.7399998</v>
      </c>
    </row>
    <row r="79" spans="1:16" s="5" customFormat="1" ht="16.5">
      <c r="A79" s="17" t="s">
        <v>55</v>
      </c>
      <c r="B79" s="24" t="s">
        <v>4</v>
      </c>
      <c r="C79" s="25" t="s">
        <v>19</v>
      </c>
      <c r="D79" s="24" t="s">
        <v>49</v>
      </c>
      <c r="E79" s="24" t="s">
        <v>49</v>
      </c>
      <c r="F79" s="52">
        <v>29553.98752</v>
      </c>
      <c r="G79" s="52">
        <v>1784.36425</v>
      </c>
      <c r="H79" s="24" t="s">
        <v>49</v>
      </c>
      <c r="I79" s="24" t="s">
        <v>49</v>
      </c>
      <c r="J79" s="24" t="s">
        <v>49</v>
      </c>
      <c r="K79" s="24" t="s">
        <v>49</v>
      </c>
      <c r="L79" s="52">
        <f>47953202.13/1000</f>
        <v>47953.202130000005</v>
      </c>
      <c r="M79" s="52">
        <f>1815960.04/1000</f>
        <v>1815.96004</v>
      </c>
      <c r="N79" s="24" t="s">
        <v>49</v>
      </c>
      <c r="O79" s="24" t="s">
        <v>49</v>
      </c>
      <c r="P79" s="24"/>
    </row>
    <row r="80" spans="1:18" s="5" customFormat="1" ht="36" customHeight="1">
      <c r="A80" s="21" t="s">
        <v>109</v>
      </c>
      <c r="B80" s="24" t="s">
        <v>4</v>
      </c>
      <c r="C80" s="25" t="s">
        <v>47</v>
      </c>
      <c r="D80" s="24" t="s">
        <v>49</v>
      </c>
      <c r="E80" s="24" t="s">
        <v>49</v>
      </c>
      <c r="F80" s="24"/>
      <c r="G80" s="24"/>
      <c r="H80" s="24" t="s">
        <v>49</v>
      </c>
      <c r="I80" s="24" t="s">
        <v>49</v>
      </c>
      <c r="J80" s="24" t="s">
        <v>49</v>
      </c>
      <c r="K80" s="24" t="s">
        <v>49</v>
      </c>
      <c r="L80" s="24"/>
      <c r="M80" s="24"/>
      <c r="N80" s="24" t="s">
        <v>49</v>
      </c>
      <c r="O80" s="24" t="s">
        <v>49</v>
      </c>
      <c r="P80" s="24"/>
      <c r="R80" s="5">
        <v>1080887125.32</v>
      </c>
    </row>
    <row r="81" spans="1:16" s="5" customFormat="1" ht="35.25" customHeight="1">
      <c r="A81" s="21" t="s">
        <v>110</v>
      </c>
      <c r="B81" s="24" t="s">
        <v>4</v>
      </c>
      <c r="C81" s="25" t="s">
        <v>48</v>
      </c>
      <c r="D81" s="24" t="s">
        <v>49</v>
      </c>
      <c r="E81" s="24" t="s">
        <v>49</v>
      </c>
      <c r="F81" s="24"/>
      <c r="G81" s="24"/>
      <c r="H81" s="24" t="s">
        <v>49</v>
      </c>
      <c r="I81" s="24" t="s">
        <v>49</v>
      </c>
      <c r="J81" s="24" t="s">
        <v>49</v>
      </c>
      <c r="K81" s="24" t="s">
        <v>49</v>
      </c>
      <c r="L81" s="24"/>
      <c r="M81" s="24"/>
      <c r="N81" s="24" t="s">
        <v>49</v>
      </c>
      <c r="O81" s="24" t="s">
        <v>49</v>
      </c>
      <c r="P81" s="24"/>
    </row>
    <row r="82" spans="1:18" s="5" customFormat="1" ht="9.75" customHeight="1">
      <c r="A82" s="21" t="s">
        <v>56</v>
      </c>
      <c r="B82" s="24" t="s">
        <v>4</v>
      </c>
      <c r="C82" s="25" t="s">
        <v>51</v>
      </c>
      <c r="D82" s="52">
        <v>1085944.74712</v>
      </c>
      <c r="E82" s="24"/>
      <c r="F82" s="24" t="s">
        <v>49</v>
      </c>
      <c r="G82" s="24" t="s">
        <v>49</v>
      </c>
      <c r="H82" s="52">
        <v>532632.9162699999</v>
      </c>
      <c r="I82" s="54">
        <f>D82-H82</f>
        <v>553311.83085</v>
      </c>
      <c r="J82" s="52">
        <f>1483422710.81/1000</f>
        <v>1483422.7108099998</v>
      </c>
      <c r="K82" s="24"/>
      <c r="L82" s="24" t="s">
        <v>49</v>
      </c>
      <c r="M82" s="24" t="s">
        <v>49</v>
      </c>
      <c r="N82" s="52">
        <v>603413.5759</v>
      </c>
      <c r="O82" s="54">
        <f>J82-N82</f>
        <v>880009.1349099998</v>
      </c>
      <c r="P82" s="24"/>
      <c r="Q82" s="5">
        <v>966682000</v>
      </c>
      <c r="R82" s="5">
        <v>1085944747.12</v>
      </c>
    </row>
    <row r="83" spans="1:16" s="5" customFormat="1" ht="9.75" customHeight="1">
      <c r="A83" s="21" t="s">
        <v>111</v>
      </c>
      <c r="B83" s="24" t="s">
        <v>4</v>
      </c>
      <c r="C83" s="25" t="s">
        <v>52</v>
      </c>
      <c r="D83" s="24"/>
      <c r="E83" s="24"/>
      <c r="F83" s="24" t="s">
        <v>49</v>
      </c>
      <c r="G83" s="24" t="s">
        <v>49</v>
      </c>
      <c r="H83" s="24"/>
      <c r="I83" s="24"/>
      <c r="J83" s="24"/>
      <c r="K83" s="24"/>
      <c r="L83" s="24" t="s">
        <v>49</v>
      </c>
      <c r="M83" s="24" t="s">
        <v>49</v>
      </c>
      <c r="N83" s="24"/>
      <c r="O83" s="24"/>
      <c r="P83" s="24"/>
    </row>
    <row r="84" spans="1:16" s="5" customFormat="1" ht="10.5" customHeight="1">
      <c r="A84" s="21" t="s">
        <v>57</v>
      </c>
      <c r="B84" s="24" t="s">
        <v>4</v>
      </c>
      <c r="C84" s="25" t="s">
        <v>53</v>
      </c>
      <c r="D84" s="24"/>
      <c r="E84" s="24"/>
      <c r="F84" s="24" t="s">
        <v>49</v>
      </c>
      <c r="G84" s="24" t="s">
        <v>49</v>
      </c>
      <c r="H84" s="24"/>
      <c r="I84" s="24"/>
      <c r="J84" s="24"/>
      <c r="K84" s="24"/>
      <c r="L84" s="24" t="s">
        <v>49</v>
      </c>
      <c r="M84" s="24" t="s">
        <v>49</v>
      </c>
      <c r="N84" s="24"/>
      <c r="O84" s="24"/>
      <c r="P84" s="24"/>
    </row>
    <row r="85" ht="3" customHeight="1"/>
    <row r="86" s="8" customFormat="1" ht="8.25" customHeight="1">
      <c r="A86" s="15" t="s">
        <v>122</v>
      </c>
    </row>
    <row r="87" s="2" customFormat="1" ht="7.5" customHeight="1">
      <c r="A87" s="14" t="s">
        <v>123</v>
      </c>
    </row>
    <row r="88" spans="1:18" s="2" customFormat="1" ht="7.5" customHeight="1">
      <c r="A88" s="14" t="s">
        <v>124</v>
      </c>
      <c r="R88" s="2">
        <v>1483422710.81</v>
      </c>
    </row>
    <row r="89" s="2" customFormat="1" ht="8.25"/>
    <row r="90" spans="1:16" s="4" customFormat="1" ht="13.5" customHeight="1">
      <c r="A90" s="4" t="s">
        <v>140</v>
      </c>
      <c r="L90" s="83"/>
      <c r="M90" s="83"/>
      <c r="N90" s="83"/>
      <c r="P90" s="43" t="s">
        <v>141</v>
      </c>
    </row>
    <row r="91" spans="12:16" s="2" customFormat="1" ht="7.5" customHeight="1">
      <c r="L91" s="84" t="s">
        <v>58</v>
      </c>
      <c r="M91" s="84"/>
      <c r="N91" s="84"/>
      <c r="P91" s="44"/>
    </row>
    <row r="92" spans="1:16" s="4" customFormat="1" ht="9" customHeight="1">
      <c r="A92" s="4" t="s">
        <v>139</v>
      </c>
      <c r="L92" s="83"/>
      <c r="M92" s="83"/>
      <c r="N92" s="83"/>
      <c r="P92" s="43" t="s">
        <v>142</v>
      </c>
    </row>
    <row r="93" spans="12:16" s="2" customFormat="1" ht="8.25" customHeight="1">
      <c r="L93" s="84" t="s">
        <v>58</v>
      </c>
      <c r="M93" s="84"/>
      <c r="N93" s="84"/>
      <c r="P93" s="19"/>
    </row>
    <row r="94" ht="3" customHeight="1"/>
    <row r="96" spans="10:16" ht="12.75"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/>
    </row>
  </sheetData>
  <sheetProtection/>
  <mergeCells count="32">
    <mergeCell ref="L15:P15"/>
    <mergeCell ref="L92:N92"/>
    <mergeCell ref="L93:N93"/>
    <mergeCell ref="L90:N90"/>
    <mergeCell ref="L91:N91"/>
    <mergeCell ref="F75:I75"/>
    <mergeCell ref="J75:J76"/>
    <mergeCell ref="K75:K76"/>
    <mergeCell ref="L75:O75"/>
    <mergeCell ref="J18:J19"/>
    <mergeCell ref="A3:P3"/>
    <mergeCell ref="A4:P4"/>
    <mergeCell ref="L11:P11"/>
    <mergeCell ref="L12:P12"/>
    <mergeCell ref="L13:P13"/>
    <mergeCell ref="L14:P14"/>
    <mergeCell ref="E75:E76"/>
    <mergeCell ref="A18:A19"/>
    <mergeCell ref="B18:B19"/>
    <mergeCell ref="C18:C19"/>
    <mergeCell ref="D18:D19"/>
    <mergeCell ref="E18:E19"/>
    <mergeCell ref="F18:I18"/>
    <mergeCell ref="P75:P76"/>
    <mergeCell ref="K18:K19"/>
    <mergeCell ref="L18:O18"/>
    <mergeCell ref="P18:P19"/>
    <mergeCell ref="A74:P74"/>
    <mergeCell ref="A75:A76"/>
    <mergeCell ref="B75:B76"/>
    <mergeCell ref="C75:C76"/>
    <mergeCell ref="D75:D76"/>
  </mergeCells>
  <printOptions/>
  <pageMargins left="0.34" right="0.16" top="0.5905511811023623" bottom="0.3937007874015748" header="0.1968503937007874" footer="0.1968503937007874"/>
  <pageSetup fitToHeight="1" fitToWidth="1" horizontalDpi="600" verticalDpi="600" orientation="portrait" paperSize="8" scale="85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n.tereshenko</cp:lastModifiedBy>
  <cp:lastPrinted>2019-12-09T06:34:17Z</cp:lastPrinted>
  <dcterms:created xsi:type="dcterms:W3CDTF">2008-10-01T13:21:49Z</dcterms:created>
  <dcterms:modified xsi:type="dcterms:W3CDTF">2019-12-09T06:43:12Z</dcterms:modified>
  <cp:category/>
  <cp:version/>
  <cp:contentType/>
  <cp:contentStatus/>
</cp:coreProperties>
</file>